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tabRatio="815" activeTab="0"/>
  </bookViews>
  <sheets>
    <sheet name="富山市全世帯" sheetId="1" r:id="rId1"/>
  </sheets>
  <definedNames>
    <definedName name="_xlnm.Print_Area" localSheetId="0">'富山市全世帯'!$AJ$1:$AY$67</definedName>
  </definedNames>
  <calcPr fullCalcOnLoad="1"/>
</workbook>
</file>

<file path=xl/sharedStrings.xml><?xml version="1.0" encoding="utf-8"?>
<sst xmlns="http://schemas.openxmlformats.org/spreadsheetml/2006/main" count="584" uniqueCount="205">
  <si>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</si>
  <si>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</si>
  <si>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</si>
  <si>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</si>
  <si>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</si>
  <si>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</si>
  <si>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</si>
  <si>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</si>
  <si>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</si>
  <si>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</si>
  <si>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</si>
  <si>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</si>
  <si>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</si>
  <si>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</si>
  <si>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</si>
  <si>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</si>
  <si>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</si>
  <si>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</si>
  <si>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</si>
  <si>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</si>
  <si>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</si>
  <si>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</si>
  <si>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</si>
  <si>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</si>
  <si>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</si>
  <si>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</si>
  <si>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</si>
  <si>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</si>
  <si>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</si>
  <si>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</si>
  <si>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</si>
  <si>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</si>
  <si>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</si>
  <si>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</si>
  <si>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</si>
  <si>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</si>
  <si>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</si>
  <si>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</si>
  <si>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</si>
  <si>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</si>
  <si>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</si>
  <si>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</si>
  <si>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</si>
  <si>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</si>
  <si>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</si>
  <si>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</si>
  <si>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</si>
  <si>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</si>
  <si>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</si>
  <si>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</si>
  <si>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</si>
  <si>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</si>
  <si>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</si>
  <si>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</si>
  <si>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</si>
  <si>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</si>
  <si>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</si>
  <si>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</si>
  <si>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</si>
  <si>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</si>
  <si>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</si>
  <si>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</si>
  <si>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</si>
  <si>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</si>
  <si>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</si>
  <si>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</si>
  <si>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</si>
  <si>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</si>
  <si>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</si>
  <si>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</si>
  <si>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</si>
  <si>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</si>
  <si>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</si>
  <si>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</si>
  <si>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</si>
  <si>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</si>
  <si>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</si>
  <si>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</si>
  <si>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</si>
  <si>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</si>
  <si>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</si>
  <si>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</si>
  <si>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</si>
  <si>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</si>
  <si>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</si>
  <si>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</si>
  <si>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</si>
  <si>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</si>
  <si>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</si>
  <si>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</si>
  <si>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</si>
  <si>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</si>
  <si>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</si>
  <si>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</si>
  <si>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</si>
  <si>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類</t>
  </si>
  <si>
    <t>物</t>
  </si>
  <si>
    <t>品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</si>
  <si>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</si>
  <si>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</si>
  <si>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</si>
  <si>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</si>
  <si>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</si>
  <si>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</si>
  <si>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</si>
  <si>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</si>
  <si>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</si>
  <si>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</si>
  <si>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</si>
  <si>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</si>
  <si>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</si>
  <si>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</si>
  <si>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 xml:space="preserve">    材</t>
  </si>
  <si>
    <t xml:space="preserve">    財</t>
  </si>
  <si>
    <t xml:space="preserve">    物</t>
  </si>
  <si>
    <t>の 出</t>
  </si>
  <si>
    <t>費</t>
  </si>
  <si>
    <t>実  数（円）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</si>
  <si>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</si>
  <si>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</si>
  <si>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</si>
  <si>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</si>
  <si>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</si>
  <si>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</si>
  <si>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</si>
  <si>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</si>
  <si>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</si>
  <si>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</si>
  <si>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</si>
  <si>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構　成　比　（％）</t>
  </si>
  <si>
    <t>　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</si>
  <si>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</si>
  <si>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</si>
  <si>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</si>
  <si>
    <t>平成10年</t>
  </si>
  <si>
    <t>　   －</t>
  </si>
  <si>
    <t>第１表　　富山市の１世帯当たり年平均１か月間の支出（全世帯）　</t>
  </si>
  <si>
    <r>
      <t xml:space="preserve"> </t>
    </r>
    <r>
      <rPr>
        <b/>
        <sz val="11"/>
        <rFont val="ＭＳ Ｐゴシック"/>
        <family val="3"/>
      </rPr>
      <t xml:space="preserve">                                                                                                              </t>
    </r>
    <r>
      <rPr>
        <b/>
        <sz val="11"/>
        <rFont val="ＭＳ Ｐゴシック"/>
        <family val="3"/>
      </rPr>
      <t>第１表　　富山市の１世帯当たり年平均１か月間の支出（全世帯）</t>
    </r>
    <r>
      <rPr>
        <b/>
        <sz val="11"/>
        <rFont val="ＭＳ Ｐゴシック"/>
        <family val="3"/>
      </rPr>
      <t>(続き）</t>
    </r>
    <r>
      <rPr>
        <b/>
        <sz val="11"/>
        <rFont val="ＭＳ Ｐゴシック"/>
        <family val="3"/>
      </rPr>
      <t>　</t>
    </r>
  </si>
  <si>
    <t xml:space="preserve">          -</t>
  </si>
  <si>
    <t>平成11年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</si>
  <si>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</si>
  <si>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</si>
  <si>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</si>
  <si>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</si>
  <si>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</si>
  <si>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</si>
  <si>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</si>
  <si>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</si>
  <si>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</si>
  <si>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</si>
  <si>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</si>
  <si>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</si>
  <si>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</si>
  <si>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</si>
  <si>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</si>
  <si>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</si>
  <si>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</si>
  <si>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</si>
  <si>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</si>
  <si>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</si>
  <si>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</si>
  <si>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</si>
  <si>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</si>
  <si>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</si>
  <si>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</si>
  <si>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</si>
  <si>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</si>
  <si>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</si>
  <si>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</si>
  <si>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</si>
  <si>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</si>
  <si>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</si>
  <si>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</si>
  <si>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</si>
  <si>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</si>
  <si>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</si>
  <si>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</si>
  <si>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</si>
  <si>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</si>
  <si>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</si>
  <si>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</si>
  <si>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</si>
  <si>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</si>
  <si>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</si>
  <si>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</si>
  <si>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補習教育</t>
  </si>
  <si>
    <t>教養娯楽</t>
  </si>
  <si>
    <t>その他の
消費支出</t>
  </si>
  <si>
    <t>諸雑費</t>
  </si>
  <si>
    <t>こづかい</t>
  </si>
  <si>
    <t>交際費</t>
  </si>
  <si>
    <t>仕送り金</t>
  </si>
  <si>
    <t>平成12年</t>
  </si>
  <si>
    <t>平成13年</t>
  </si>
  <si>
    <t>平成13年</t>
  </si>
  <si>
    <t>平成９年平均</t>
  </si>
  <si>
    <t>平成13年</t>
  </si>
  <si>
    <t>平成13年１月</t>
  </si>
  <si>
    <t>平成14年１月</t>
  </si>
  <si>
    <t>3.20</t>
  </si>
  <si>
    <t>平成14年</t>
  </si>
  <si>
    <t>平成14年</t>
  </si>
  <si>
    <t xml:space="preserve">         構　成　比　（％）</t>
  </si>
  <si>
    <t>　　        対前年名目増加率（％）</t>
  </si>
  <si>
    <t>　        　対前年実質増加率（％）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</si>
</sst>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176" fontId="4" fillId="0" borderId="1" xfId="0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 quotePrefix="1">
      <alignment horizontal="left"/>
    </xf>
    <xf numFmtId="3" fontId="4" fillId="0" borderId="1" xfId="16" applyNumberFormat="1" applyFont="1" applyBorder="1" applyAlignment="1">
      <alignment/>
    </xf>
    <xf numFmtId="0" fontId="0" fillId="0" borderId="0" xfId="0" applyNumberFormat="1" applyAlignment="1">
      <alignment/>
    </xf>
    <xf numFmtId="3" fontId="4" fillId="0" borderId="5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1" xfId="16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9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NumberFormat="1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4" xfId="16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1" xfId="16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189" fontId="4" fillId="0" borderId="1" xfId="0" applyNumberFormat="1" applyFont="1" applyBorder="1" applyAlignment="1">
      <alignment/>
    </xf>
    <xf numFmtId="193" fontId="4" fillId="0" borderId="1" xfId="0" applyNumberFormat="1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2" fontId="4" fillId="0" borderId="0" xfId="0" applyNumberFormat="1" applyFont="1" applyBorder="1" applyAlignment="1">
      <alignment/>
    </xf>
    <xf numFmtId="185" fontId="4" fillId="0" borderId="1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H67"/>
  <sheetViews>
    <sheetView tabSelected="1" workbookViewId="0" topLeftCell="A1">
      <pane xSplit="1" ySplit="12" topLeftCell="AF4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I61" sqref="AI61"/>
    </sheetView>
  </sheetViews>
  <sheetFormatPr defaultColWidth="9.00390625" defaultRowHeight="13.5"/>
  <cols>
    <col min="1" max="1" width="12.125" style="0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7" width="5.50390625" style="0" customWidth="1"/>
    <col min="18" max="18" width="5.375" style="0" customWidth="1"/>
    <col min="19" max="19" width="5.75390625" style="0" customWidth="1"/>
    <col min="20" max="20" width="6.375" style="0" customWidth="1"/>
    <col min="21" max="21" width="6.125" style="0" customWidth="1"/>
    <col min="22" max="22" width="6.25390625" style="0" customWidth="1"/>
    <col min="23" max="23" width="6.75390625" style="0" customWidth="1"/>
    <col min="24" max="24" width="5.625" style="0" customWidth="1"/>
    <col min="25" max="25" width="5.50390625" style="0" customWidth="1"/>
    <col min="26" max="27" width="5.375" style="0" customWidth="1"/>
    <col min="28" max="29" width="6.25390625" style="0" customWidth="1"/>
    <col min="30" max="30" width="5.625" style="0" customWidth="1"/>
    <col min="31" max="31" width="5.50390625" style="0" customWidth="1"/>
    <col min="32" max="32" width="5.75390625" style="0" customWidth="1"/>
    <col min="33" max="33" width="5.375" style="0" customWidth="1"/>
    <col min="34" max="34" width="5.625" style="0" customWidth="1"/>
    <col min="35" max="35" width="12.125" style="0" customWidth="1"/>
    <col min="36" max="36" width="5.875" style="0" customWidth="1"/>
    <col min="37" max="37" width="5.375" style="0" customWidth="1"/>
    <col min="38" max="38" width="5.875" style="0" customWidth="1"/>
    <col min="39" max="39" width="5.375" style="0" customWidth="1"/>
    <col min="40" max="41" width="5.25390625" style="0" customWidth="1"/>
    <col min="42" max="44" width="5.375" style="0" customWidth="1"/>
    <col min="45" max="45" width="5.75390625" style="0" customWidth="1"/>
    <col min="46" max="48" width="5.375" style="0" customWidth="1"/>
    <col min="49" max="49" width="6.125" style="0" customWidth="1"/>
    <col min="50" max="50" width="5.625" style="0" customWidth="1"/>
    <col min="51" max="51" width="5.375" style="0" customWidth="1"/>
    <col min="52" max="52" width="6.375" style="0" customWidth="1"/>
    <col min="53" max="53" width="5.625" style="0" customWidth="1"/>
    <col min="54" max="54" width="6.00390625" style="0" customWidth="1"/>
    <col min="55" max="55" width="5.875" style="0" customWidth="1"/>
    <col min="56" max="57" width="5.375" style="0" customWidth="1"/>
    <col min="58" max="59" width="5.875" style="0" customWidth="1"/>
    <col min="60" max="60" width="6.00390625" style="0" customWidth="1"/>
    <col min="61" max="61" width="5.25390625" style="0" customWidth="1"/>
    <col min="62" max="62" width="6.00390625" style="0" customWidth="1"/>
    <col min="63" max="63" width="6.75390625" style="0" customWidth="1"/>
    <col min="64" max="64" width="5.75390625" style="0" customWidth="1"/>
    <col min="65" max="65" width="6.875" style="0" customWidth="1"/>
    <col min="66" max="66" width="7.125" style="0" customWidth="1"/>
    <col min="67" max="67" width="6.00390625" style="0" customWidth="1"/>
  </cols>
  <sheetData>
    <row r="1" ht="13.5">
      <c r="A1" s="43"/>
    </row>
    <row r="2" spans="1:35" ht="13.5">
      <c r="A2" s="2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3" t="s">
        <v>0</v>
      </c>
      <c r="AB2" s="3" t="s">
        <v>0</v>
      </c>
      <c r="AI2" s="2" t="s">
        <v>137</v>
      </c>
    </row>
    <row r="3" ht="13.5">
      <c r="O3" s="3" t="s">
        <v>0</v>
      </c>
    </row>
    <row r="4" ht="13.5">
      <c r="O4" s="3"/>
    </row>
    <row r="5" spans="1:68" ht="11.25" customHeight="1">
      <c r="A5" s="5"/>
      <c r="B5" s="94" t="s">
        <v>140</v>
      </c>
      <c r="C5" s="94" t="s">
        <v>141</v>
      </c>
      <c r="D5" s="94" t="s">
        <v>142</v>
      </c>
      <c r="E5" s="21"/>
      <c r="F5" s="94" t="s">
        <v>143</v>
      </c>
      <c r="G5" s="21" t="s">
        <v>0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 t="s">
        <v>0</v>
      </c>
      <c r="N5" s="21" t="s">
        <v>0</v>
      </c>
      <c r="O5" s="21" t="s">
        <v>0</v>
      </c>
      <c r="P5" s="21" t="s">
        <v>0</v>
      </c>
      <c r="Q5" s="21" t="s">
        <v>0</v>
      </c>
      <c r="R5" s="21" t="s">
        <v>0</v>
      </c>
      <c r="S5" s="21" t="s">
        <v>0</v>
      </c>
      <c r="T5" s="21" t="s">
        <v>0</v>
      </c>
      <c r="U5" s="21" t="s">
        <v>0</v>
      </c>
      <c r="V5" s="21" t="s">
        <v>0</v>
      </c>
      <c r="W5" s="21" t="s">
        <v>0</v>
      </c>
      <c r="X5" s="21" t="s">
        <v>0</v>
      </c>
      <c r="Y5" s="21" t="s">
        <v>0</v>
      </c>
      <c r="Z5" s="21" t="s">
        <v>0</v>
      </c>
      <c r="AA5" s="21" t="s">
        <v>0</v>
      </c>
      <c r="AB5" s="21" t="s">
        <v>0</v>
      </c>
      <c r="AC5" s="21" t="s">
        <v>0</v>
      </c>
      <c r="AD5" s="21" t="s">
        <v>0</v>
      </c>
      <c r="AE5" s="21" t="s">
        <v>0</v>
      </c>
      <c r="AF5" s="21" t="s">
        <v>0</v>
      </c>
      <c r="AG5" s="21" t="s">
        <v>0</v>
      </c>
      <c r="AH5" s="21" t="s">
        <v>0</v>
      </c>
      <c r="AI5" s="5"/>
      <c r="AJ5" s="21" t="s">
        <v>0</v>
      </c>
      <c r="AK5" s="21" t="s">
        <v>0</v>
      </c>
      <c r="AL5" s="21" t="s">
        <v>0</v>
      </c>
      <c r="AM5" s="21" t="s">
        <v>0</v>
      </c>
      <c r="AN5" s="21"/>
      <c r="AO5" s="21" t="s">
        <v>1</v>
      </c>
      <c r="AP5" s="21" t="s">
        <v>1</v>
      </c>
      <c r="AQ5" s="21" t="s">
        <v>1</v>
      </c>
      <c r="AR5" s="21" t="s">
        <v>1</v>
      </c>
      <c r="AS5" s="21" t="s">
        <v>0</v>
      </c>
      <c r="AT5" s="21" t="s">
        <v>0</v>
      </c>
      <c r="AU5" s="21" t="s">
        <v>0</v>
      </c>
      <c r="AV5" s="24" t="s">
        <v>0</v>
      </c>
      <c r="AW5" s="21" t="s">
        <v>0</v>
      </c>
      <c r="AX5" s="21" t="s">
        <v>0</v>
      </c>
      <c r="AY5" s="21" t="s">
        <v>0</v>
      </c>
      <c r="AZ5" s="21" t="s">
        <v>0</v>
      </c>
      <c r="BA5" s="21" t="s">
        <v>0</v>
      </c>
      <c r="BB5" s="21" t="s">
        <v>0</v>
      </c>
      <c r="BC5" s="21" t="s">
        <v>0</v>
      </c>
      <c r="BD5" s="25" t="s">
        <v>0</v>
      </c>
      <c r="BE5" s="21" t="s">
        <v>0</v>
      </c>
      <c r="BF5" s="21" t="s">
        <v>0</v>
      </c>
      <c r="BG5" s="21" t="s">
        <v>0</v>
      </c>
      <c r="BH5" s="21"/>
      <c r="BI5" s="21" t="s">
        <v>0</v>
      </c>
      <c r="BJ5" s="21" t="s">
        <v>0</v>
      </c>
      <c r="BK5" s="21" t="s">
        <v>0</v>
      </c>
      <c r="BL5" s="21" t="s">
        <v>0</v>
      </c>
      <c r="BM5" s="21" t="s">
        <v>0</v>
      </c>
      <c r="BN5" s="21" t="s">
        <v>0</v>
      </c>
      <c r="BO5" s="28" t="s">
        <v>0</v>
      </c>
      <c r="BP5" s="7"/>
    </row>
    <row r="6" spans="1:68" ht="11.25" customHeight="1">
      <c r="A6" s="8"/>
      <c r="B6" s="95"/>
      <c r="C6" s="95"/>
      <c r="D6" s="95"/>
      <c r="E6" s="27"/>
      <c r="F6" s="95"/>
      <c r="G6" s="98" t="s">
        <v>144</v>
      </c>
      <c r="H6" s="85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21" t="s">
        <v>0</v>
      </c>
      <c r="O6" s="21" t="s">
        <v>0</v>
      </c>
      <c r="P6" s="21" t="s">
        <v>0</v>
      </c>
      <c r="Q6" s="21" t="s">
        <v>0</v>
      </c>
      <c r="R6" s="21" t="s">
        <v>0</v>
      </c>
      <c r="S6" s="28" t="s">
        <v>0</v>
      </c>
      <c r="T6" s="98" t="s">
        <v>156</v>
      </c>
      <c r="U6" s="85" t="s">
        <v>0</v>
      </c>
      <c r="V6" s="28" t="s">
        <v>0</v>
      </c>
      <c r="W6" s="98" t="s">
        <v>164</v>
      </c>
      <c r="X6" s="85" t="s">
        <v>0</v>
      </c>
      <c r="Y6" s="21" t="s">
        <v>0</v>
      </c>
      <c r="Z6" s="21" t="s">
        <v>0</v>
      </c>
      <c r="AA6" s="21" t="s">
        <v>0</v>
      </c>
      <c r="AB6" s="22" t="s">
        <v>3</v>
      </c>
      <c r="AC6" s="21" t="s">
        <v>0</v>
      </c>
      <c r="AD6" s="21" t="s">
        <v>0</v>
      </c>
      <c r="AE6" s="21" t="s">
        <v>0</v>
      </c>
      <c r="AF6" s="21" t="s">
        <v>0</v>
      </c>
      <c r="AG6" s="21" t="s">
        <v>0</v>
      </c>
      <c r="AH6" s="28" t="s">
        <v>0</v>
      </c>
      <c r="AI6" s="8"/>
      <c r="AJ6" s="98" t="s">
        <v>171</v>
      </c>
      <c r="AK6" s="85" t="s">
        <v>0</v>
      </c>
      <c r="AL6" s="21" t="s">
        <v>0</v>
      </c>
      <c r="AM6" s="6" t="s">
        <v>0</v>
      </c>
      <c r="AN6" s="6"/>
      <c r="AO6" s="21" t="s">
        <v>1</v>
      </c>
      <c r="AP6" s="21" t="s">
        <v>1</v>
      </c>
      <c r="AQ6" s="21" t="s">
        <v>1</v>
      </c>
      <c r="AR6" s="29" t="s">
        <v>1</v>
      </c>
      <c r="AS6" s="98" t="s">
        <v>178</v>
      </c>
      <c r="AT6" s="86" t="s">
        <v>0</v>
      </c>
      <c r="AU6" s="6" t="s">
        <v>0</v>
      </c>
      <c r="AV6" s="6" t="s">
        <v>0</v>
      </c>
      <c r="AW6" s="29" t="s">
        <v>0</v>
      </c>
      <c r="AX6" s="98" t="s">
        <v>180</v>
      </c>
      <c r="AY6" s="85" t="s">
        <v>0</v>
      </c>
      <c r="AZ6" s="6" t="s">
        <v>0</v>
      </c>
      <c r="BA6" s="28" t="s">
        <v>0</v>
      </c>
      <c r="BB6" s="98" t="s">
        <v>183</v>
      </c>
      <c r="BC6" s="85" t="s">
        <v>0</v>
      </c>
      <c r="BD6" s="6" t="s">
        <v>0</v>
      </c>
      <c r="BE6" s="28" t="s">
        <v>0</v>
      </c>
      <c r="BF6" s="98" t="s">
        <v>186</v>
      </c>
      <c r="BG6" s="86" t="s">
        <v>0</v>
      </c>
      <c r="BH6" s="6"/>
      <c r="BI6" s="6" t="s">
        <v>0</v>
      </c>
      <c r="BJ6" s="29" t="s">
        <v>0</v>
      </c>
      <c r="BK6" s="97" t="s">
        <v>187</v>
      </c>
      <c r="BL6" s="85" t="s">
        <v>0</v>
      </c>
      <c r="BM6" s="21" t="s">
        <v>0</v>
      </c>
      <c r="BN6" s="21" t="s">
        <v>0</v>
      </c>
      <c r="BO6" s="28" t="s">
        <v>0</v>
      </c>
      <c r="BP6" s="7"/>
    </row>
    <row r="7" spans="1:68" ht="11.25" customHeight="1">
      <c r="A7" s="8"/>
      <c r="B7" s="95"/>
      <c r="C7" s="95"/>
      <c r="D7" s="95"/>
      <c r="E7" s="27"/>
      <c r="F7" s="95"/>
      <c r="G7" s="95"/>
      <c r="H7" s="94" t="s">
        <v>145</v>
      </c>
      <c r="I7" s="94" t="s">
        <v>146</v>
      </c>
      <c r="J7" s="94" t="s">
        <v>147</v>
      </c>
      <c r="K7" s="94" t="s">
        <v>148</v>
      </c>
      <c r="L7" s="94" t="s">
        <v>149</v>
      </c>
      <c r="M7" s="94" t="s">
        <v>150</v>
      </c>
      <c r="N7" s="82" t="s">
        <v>157</v>
      </c>
      <c r="O7" s="94" t="s">
        <v>151</v>
      </c>
      <c r="P7" s="94" t="s">
        <v>152</v>
      </c>
      <c r="Q7" s="94" t="s">
        <v>153</v>
      </c>
      <c r="R7" s="94" t="s">
        <v>154</v>
      </c>
      <c r="S7" s="94" t="s">
        <v>155</v>
      </c>
      <c r="T7" s="95"/>
      <c r="U7" s="94" t="s">
        <v>163</v>
      </c>
      <c r="V7" s="62" t="s">
        <v>7</v>
      </c>
      <c r="W7" s="95" t="s">
        <v>0</v>
      </c>
      <c r="X7" s="94" t="s">
        <v>165</v>
      </c>
      <c r="Y7" s="94" t="s">
        <v>166</v>
      </c>
      <c r="Z7" s="94" t="s">
        <v>167</v>
      </c>
      <c r="AA7" s="94" t="s">
        <v>168</v>
      </c>
      <c r="AB7" s="26" t="s">
        <v>8</v>
      </c>
      <c r="AC7" s="28" t="s">
        <v>3</v>
      </c>
      <c r="AD7" s="62" t="s">
        <v>9</v>
      </c>
      <c r="AE7" s="94" t="s">
        <v>169</v>
      </c>
      <c r="AF7" s="94" t="s">
        <v>170</v>
      </c>
      <c r="AG7" s="21" t="s">
        <v>3</v>
      </c>
      <c r="AH7" s="20" t="s">
        <v>3</v>
      </c>
      <c r="AI7" s="8"/>
      <c r="AJ7" s="95" t="s">
        <v>10</v>
      </c>
      <c r="AK7" s="94" t="s">
        <v>172</v>
      </c>
      <c r="AL7" s="94" t="s">
        <v>173</v>
      </c>
      <c r="AM7" s="29" t="s">
        <v>11</v>
      </c>
      <c r="AN7" s="94" t="s">
        <v>174</v>
      </c>
      <c r="AO7" s="94" t="s">
        <v>175</v>
      </c>
      <c r="AP7" s="94" t="s">
        <v>176</v>
      </c>
      <c r="AQ7" s="94" t="s">
        <v>177</v>
      </c>
      <c r="AR7" s="62" t="s">
        <v>13</v>
      </c>
      <c r="AS7" s="95" t="s">
        <v>0</v>
      </c>
      <c r="AT7" s="94" t="s">
        <v>179</v>
      </c>
      <c r="AU7" s="64" t="s">
        <v>14</v>
      </c>
      <c r="AV7" s="64" t="s">
        <v>5</v>
      </c>
      <c r="AW7" s="64" t="s">
        <v>5</v>
      </c>
      <c r="AX7" s="95" t="s">
        <v>0</v>
      </c>
      <c r="AY7" s="94" t="s">
        <v>181</v>
      </c>
      <c r="AZ7" s="64" t="s">
        <v>15</v>
      </c>
      <c r="BA7" s="94" t="s">
        <v>182</v>
      </c>
      <c r="BB7" s="95" t="s">
        <v>0</v>
      </c>
      <c r="BC7" s="94" t="s">
        <v>184</v>
      </c>
      <c r="BD7" s="66" t="s">
        <v>17</v>
      </c>
      <c r="BE7" s="94" t="s">
        <v>185</v>
      </c>
      <c r="BF7" s="95" t="s">
        <v>0</v>
      </c>
      <c r="BG7" s="68" t="s">
        <v>6</v>
      </c>
      <c r="BH7" s="22" t="s">
        <v>6</v>
      </c>
      <c r="BI7" s="64" t="s">
        <v>18</v>
      </c>
      <c r="BJ7" s="62" t="s">
        <v>6</v>
      </c>
      <c r="BK7" s="95" t="s">
        <v>0</v>
      </c>
      <c r="BL7" s="94" t="s">
        <v>188</v>
      </c>
      <c r="BM7" s="94" t="s">
        <v>189</v>
      </c>
      <c r="BN7" s="94" t="s">
        <v>190</v>
      </c>
      <c r="BO7" s="94" t="s">
        <v>191</v>
      </c>
      <c r="BP7" s="7"/>
    </row>
    <row r="8" spans="1:68" ht="11.25" customHeight="1">
      <c r="A8" s="8"/>
      <c r="B8" s="95"/>
      <c r="C8" s="95"/>
      <c r="D8" s="95"/>
      <c r="E8" s="27"/>
      <c r="F8" s="95"/>
      <c r="G8" s="95"/>
      <c r="H8" s="95"/>
      <c r="I8" s="95"/>
      <c r="J8" s="95"/>
      <c r="K8" s="95"/>
      <c r="L8" s="95"/>
      <c r="M8" s="95"/>
      <c r="N8" s="83" t="s">
        <v>158</v>
      </c>
      <c r="O8" s="95"/>
      <c r="P8" s="95"/>
      <c r="Q8" s="95"/>
      <c r="R8" s="95"/>
      <c r="S8" s="95"/>
      <c r="T8" s="95"/>
      <c r="U8" s="95" t="s">
        <v>20</v>
      </c>
      <c r="V8" s="31" t="s">
        <v>21</v>
      </c>
      <c r="W8" s="95" t="s">
        <v>22</v>
      </c>
      <c r="X8" s="95" t="s">
        <v>0</v>
      </c>
      <c r="Y8" s="95" t="s">
        <v>0</v>
      </c>
      <c r="Z8" s="95" t="s">
        <v>19</v>
      </c>
      <c r="AA8" s="95" t="s">
        <v>12</v>
      </c>
      <c r="AB8" s="26" t="s">
        <v>23</v>
      </c>
      <c r="AC8" s="27" t="s">
        <v>24</v>
      </c>
      <c r="AD8" s="31" t="s">
        <v>25</v>
      </c>
      <c r="AE8" s="95" t="s">
        <v>0</v>
      </c>
      <c r="AF8" s="95" t="s">
        <v>26</v>
      </c>
      <c r="AG8" s="23" t="s">
        <v>26</v>
      </c>
      <c r="AH8" s="26" t="s">
        <v>26</v>
      </c>
      <c r="AI8" s="8"/>
      <c r="AJ8" s="95" t="s">
        <v>27</v>
      </c>
      <c r="AK8" s="95"/>
      <c r="AL8" s="95"/>
      <c r="AM8" s="31" t="s">
        <v>28</v>
      </c>
      <c r="AN8" s="95"/>
      <c r="AO8" s="95" t="s">
        <v>29</v>
      </c>
      <c r="AP8" s="95" t="s">
        <v>19</v>
      </c>
      <c r="AQ8" s="95" t="s">
        <v>1</v>
      </c>
      <c r="AR8" s="31" t="s">
        <v>10</v>
      </c>
      <c r="AS8" s="95" t="s">
        <v>30</v>
      </c>
      <c r="AT8" s="95" t="s">
        <v>29</v>
      </c>
      <c r="AU8" s="32" t="s">
        <v>31</v>
      </c>
      <c r="AV8" s="32" t="s">
        <v>32</v>
      </c>
      <c r="AW8" s="32" t="s">
        <v>30</v>
      </c>
      <c r="AX8" s="95" t="s">
        <v>33</v>
      </c>
      <c r="AY8" s="95" t="s">
        <v>29</v>
      </c>
      <c r="AZ8" s="32" t="s">
        <v>34</v>
      </c>
      <c r="BA8" s="95" t="s">
        <v>29</v>
      </c>
      <c r="BB8" s="95"/>
      <c r="BC8" s="95" t="s">
        <v>29</v>
      </c>
      <c r="BD8" s="32" t="s">
        <v>35</v>
      </c>
      <c r="BE8" s="95" t="s">
        <v>29</v>
      </c>
      <c r="BF8" s="95" t="s">
        <v>36</v>
      </c>
      <c r="BG8" s="69" t="s">
        <v>36</v>
      </c>
      <c r="BH8" s="30" t="s">
        <v>36</v>
      </c>
      <c r="BI8" s="32" t="s">
        <v>37</v>
      </c>
      <c r="BJ8" s="31" t="s">
        <v>36</v>
      </c>
      <c r="BK8" s="95" t="s">
        <v>38</v>
      </c>
      <c r="BL8" s="95" t="s">
        <v>0</v>
      </c>
      <c r="BM8" s="95" t="s">
        <v>0</v>
      </c>
      <c r="BN8" s="95" t="s">
        <v>0</v>
      </c>
      <c r="BO8" s="95" t="s">
        <v>0</v>
      </c>
      <c r="BP8" s="7"/>
    </row>
    <row r="9" spans="1:68" ht="11.25" customHeight="1">
      <c r="A9" s="8"/>
      <c r="B9" s="95"/>
      <c r="C9" s="95"/>
      <c r="D9" s="95"/>
      <c r="E9" s="27"/>
      <c r="F9" s="95"/>
      <c r="G9" s="95"/>
      <c r="H9" s="95"/>
      <c r="I9" s="95"/>
      <c r="J9" s="95"/>
      <c r="K9" s="95"/>
      <c r="L9" s="95"/>
      <c r="M9" s="95"/>
      <c r="N9" s="83" t="s">
        <v>159</v>
      </c>
      <c r="O9" s="95"/>
      <c r="P9" s="95"/>
      <c r="Q9" s="95"/>
      <c r="R9" s="95"/>
      <c r="S9" s="95"/>
      <c r="T9" s="95"/>
      <c r="U9" s="95" t="s">
        <v>0</v>
      </c>
      <c r="V9" s="31" t="s">
        <v>39</v>
      </c>
      <c r="W9" s="95" t="s">
        <v>23</v>
      </c>
      <c r="X9" s="95" t="s">
        <v>40</v>
      </c>
      <c r="Y9" s="95" t="s">
        <v>41</v>
      </c>
      <c r="Z9" s="95" t="s">
        <v>0</v>
      </c>
      <c r="AA9" s="95" t="s">
        <v>0</v>
      </c>
      <c r="AB9" s="26" t="s">
        <v>3</v>
      </c>
      <c r="AC9" s="27" t="s">
        <v>42</v>
      </c>
      <c r="AD9" s="31" t="s">
        <v>43</v>
      </c>
      <c r="AE9" s="95" t="s">
        <v>8</v>
      </c>
      <c r="AF9" s="95" t="s">
        <v>0</v>
      </c>
      <c r="AG9" s="23" t="s">
        <v>42</v>
      </c>
      <c r="AH9" s="26" t="s">
        <v>44</v>
      </c>
      <c r="AI9" s="8"/>
      <c r="AJ9" s="95" t="s">
        <v>45</v>
      </c>
      <c r="AK9" s="95"/>
      <c r="AL9" s="95"/>
      <c r="AM9" s="31" t="s">
        <v>46</v>
      </c>
      <c r="AN9" s="95" t="s">
        <v>47</v>
      </c>
      <c r="AO9" s="95" t="s">
        <v>23</v>
      </c>
      <c r="AP9" s="95" t="s">
        <v>1</v>
      </c>
      <c r="AQ9" s="95" t="s">
        <v>48</v>
      </c>
      <c r="AR9" s="31" t="s">
        <v>49</v>
      </c>
      <c r="AS9" s="95" t="s">
        <v>0</v>
      </c>
      <c r="AT9" s="95" t="s">
        <v>23</v>
      </c>
      <c r="AU9" s="32" t="s">
        <v>5</v>
      </c>
      <c r="AV9" s="32" t="s">
        <v>50</v>
      </c>
      <c r="AW9" s="32" t="s">
        <v>51</v>
      </c>
      <c r="AX9" s="95" t="s">
        <v>23</v>
      </c>
      <c r="AY9" s="95" t="s">
        <v>23</v>
      </c>
      <c r="AZ9" s="32" t="s">
        <v>52</v>
      </c>
      <c r="BA9" s="95" t="s">
        <v>23</v>
      </c>
      <c r="BB9" s="95"/>
      <c r="BC9" s="95" t="s">
        <v>23</v>
      </c>
      <c r="BD9" s="32" t="s">
        <v>53</v>
      </c>
      <c r="BE9" s="95" t="s">
        <v>23</v>
      </c>
      <c r="BF9" s="95" t="s">
        <v>0</v>
      </c>
      <c r="BG9" s="69" t="s">
        <v>54</v>
      </c>
      <c r="BH9" s="30" t="s">
        <v>54</v>
      </c>
      <c r="BI9" s="32" t="s">
        <v>55</v>
      </c>
      <c r="BJ9" s="31" t="s">
        <v>56</v>
      </c>
      <c r="BK9" s="95" t="s">
        <v>0</v>
      </c>
      <c r="BL9" s="95" t="s">
        <v>57</v>
      </c>
      <c r="BM9" s="95" t="s">
        <v>57</v>
      </c>
      <c r="BN9" s="95" t="s">
        <v>57</v>
      </c>
      <c r="BO9" s="95" t="s">
        <v>57</v>
      </c>
      <c r="BP9" s="7"/>
    </row>
    <row r="10" spans="1:68" ht="11.25" customHeight="1">
      <c r="A10" s="8"/>
      <c r="B10" s="95"/>
      <c r="C10" s="95"/>
      <c r="D10" s="95"/>
      <c r="E10" s="27"/>
      <c r="F10" s="95"/>
      <c r="G10" s="95"/>
      <c r="H10" s="95"/>
      <c r="I10" s="95"/>
      <c r="J10" s="95"/>
      <c r="K10" s="95"/>
      <c r="L10" s="95"/>
      <c r="M10" s="95"/>
      <c r="N10" s="83" t="s">
        <v>160</v>
      </c>
      <c r="O10" s="95"/>
      <c r="P10" s="95"/>
      <c r="Q10" s="95"/>
      <c r="R10" s="95"/>
      <c r="S10" s="95"/>
      <c r="T10" s="95"/>
      <c r="U10" s="95" t="s">
        <v>0</v>
      </c>
      <c r="V10" s="31" t="s">
        <v>58</v>
      </c>
      <c r="W10" s="95" t="s">
        <v>59</v>
      </c>
      <c r="X10" s="95" t="s">
        <v>0</v>
      </c>
      <c r="Y10" s="95" t="s">
        <v>0</v>
      </c>
      <c r="Z10" s="95" t="s">
        <v>0</v>
      </c>
      <c r="AA10" s="95" t="s">
        <v>59</v>
      </c>
      <c r="AB10" s="26" t="s">
        <v>26</v>
      </c>
      <c r="AC10" s="27" t="s">
        <v>60</v>
      </c>
      <c r="AD10" s="31" t="s">
        <v>61</v>
      </c>
      <c r="AE10" s="95" t="s">
        <v>0</v>
      </c>
      <c r="AF10" s="95" t="s">
        <v>0</v>
      </c>
      <c r="AG10" s="23" t="s">
        <v>62</v>
      </c>
      <c r="AH10" s="26" t="s">
        <v>63</v>
      </c>
      <c r="AI10" s="8"/>
      <c r="AJ10" s="95" t="s">
        <v>0</v>
      </c>
      <c r="AK10" s="95"/>
      <c r="AL10" s="95"/>
      <c r="AM10" s="31" t="s">
        <v>64</v>
      </c>
      <c r="AN10" s="95"/>
      <c r="AO10" s="95" t="s">
        <v>1</v>
      </c>
      <c r="AP10" s="95" t="s">
        <v>1</v>
      </c>
      <c r="AQ10" s="95" t="s">
        <v>1</v>
      </c>
      <c r="AR10" s="31" t="s">
        <v>65</v>
      </c>
      <c r="AS10" s="95" t="s">
        <v>66</v>
      </c>
      <c r="AT10" s="95" t="s">
        <v>1</v>
      </c>
      <c r="AU10" s="32" t="s">
        <v>67</v>
      </c>
      <c r="AV10" s="32" t="s">
        <v>68</v>
      </c>
      <c r="AW10" s="32" t="s">
        <v>69</v>
      </c>
      <c r="AX10" s="95" t="s">
        <v>16</v>
      </c>
      <c r="AY10" s="95" t="s">
        <v>1</v>
      </c>
      <c r="AZ10" s="32" t="s">
        <v>70</v>
      </c>
      <c r="BA10" s="95" t="s">
        <v>1</v>
      </c>
      <c r="BB10" s="95"/>
      <c r="BC10" s="95" t="s">
        <v>1</v>
      </c>
      <c r="BD10" s="67" t="s">
        <v>71</v>
      </c>
      <c r="BE10" s="95" t="s">
        <v>1</v>
      </c>
      <c r="BF10" s="95" t="s">
        <v>54</v>
      </c>
      <c r="BG10" s="69" t="s">
        <v>72</v>
      </c>
      <c r="BH10" s="30" t="s">
        <v>73</v>
      </c>
      <c r="BI10" s="32" t="s">
        <v>74</v>
      </c>
      <c r="BJ10" s="31" t="s">
        <v>75</v>
      </c>
      <c r="BK10" s="95" t="s">
        <v>76</v>
      </c>
      <c r="BL10" s="95" t="s">
        <v>0</v>
      </c>
      <c r="BM10" s="95" t="s">
        <v>0</v>
      </c>
      <c r="BN10" s="95" t="s">
        <v>0</v>
      </c>
      <c r="BO10" s="95" t="s">
        <v>0</v>
      </c>
      <c r="BP10" s="7"/>
    </row>
    <row r="11" spans="1:68" ht="11.25" customHeight="1">
      <c r="A11" s="8"/>
      <c r="B11" s="95"/>
      <c r="C11" s="95"/>
      <c r="D11" s="95"/>
      <c r="E11" s="27"/>
      <c r="F11" s="95"/>
      <c r="G11" s="95"/>
      <c r="H11" s="95"/>
      <c r="I11" s="95"/>
      <c r="J11" s="95"/>
      <c r="K11" s="95"/>
      <c r="L11" s="95"/>
      <c r="M11" s="95"/>
      <c r="N11" s="83" t="s">
        <v>161</v>
      </c>
      <c r="O11" s="95"/>
      <c r="P11" s="95"/>
      <c r="Q11" s="95"/>
      <c r="R11" s="95"/>
      <c r="S11" s="95"/>
      <c r="T11" s="95"/>
      <c r="U11" s="95" t="s">
        <v>29</v>
      </c>
      <c r="V11" s="31" t="s">
        <v>77</v>
      </c>
      <c r="W11" s="95" t="s">
        <v>0</v>
      </c>
      <c r="X11" s="95"/>
      <c r="Y11" s="95"/>
      <c r="Z11" s="95" t="s">
        <v>2</v>
      </c>
      <c r="AA11" s="95" t="s">
        <v>78</v>
      </c>
      <c r="AB11" s="26" t="s">
        <v>42</v>
      </c>
      <c r="AC11" s="27" t="s">
        <v>79</v>
      </c>
      <c r="AD11" s="31" t="s">
        <v>80</v>
      </c>
      <c r="AE11" s="95" t="s">
        <v>0</v>
      </c>
      <c r="AF11" s="95" t="s">
        <v>57</v>
      </c>
      <c r="AG11" s="23" t="s">
        <v>81</v>
      </c>
      <c r="AH11" s="26" t="s">
        <v>82</v>
      </c>
      <c r="AI11" s="8"/>
      <c r="AJ11" s="95" t="s">
        <v>83</v>
      </c>
      <c r="AK11" s="95"/>
      <c r="AL11" s="95"/>
      <c r="AM11" s="33" t="s">
        <v>84</v>
      </c>
      <c r="AN11" s="95"/>
      <c r="AO11" s="95" t="s">
        <v>85</v>
      </c>
      <c r="AP11" s="95" t="s">
        <v>4</v>
      </c>
      <c r="AQ11" s="95"/>
      <c r="AR11" s="31" t="s">
        <v>86</v>
      </c>
      <c r="AS11" s="95" t="s">
        <v>0</v>
      </c>
      <c r="AT11" s="95" t="s">
        <v>85</v>
      </c>
      <c r="AU11" s="32" t="s">
        <v>87</v>
      </c>
      <c r="AV11" s="32" t="s">
        <v>88</v>
      </c>
      <c r="AW11" s="32" t="s">
        <v>89</v>
      </c>
      <c r="AX11" s="95" t="s">
        <v>0</v>
      </c>
      <c r="AY11" s="95" t="s">
        <v>85</v>
      </c>
      <c r="AZ11" s="32" t="s">
        <v>90</v>
      </c>
      <c r="BA11" s="95" t="s">
        <v>85</v>
      </c>
      <c r="BB11" s="95"/>
      <c r="BC11" s="95" t="s">
        <v>85</v>
      </c>
      <c r="BD11" s="32" t="s">
        <v>92</v>
      </c>
      <c r="BE11" s="95" t="s">
        <v>85</v>
      </c>
      <c r="BF11" s="95" t="s">
        <v>0</v>
      </c>
      <c r="BG11" s="69" t="s">
        <v>93</v>
      </c>
      <c r="BH11" s="30" t="s">
        <v>42</v>
      </c>
      <c r="BI11" s="32" t="s">
        <v>94</v>
      </c>
      <c r="BJ11" s="31" t="s">
        <v>86</v>
      </c>
      <c r="BK11" s="95" t="s">
        <v>0</v>
      </c>
      <c r="BL11" s="95"/>
      <c r="BM11" s="95"/>
      <c r="BN11" s="95"/>
      <c r="BO11" s="95"/>
      <c r="BP11" s="7"/>
    </row>
    <row r="12" spans="1:68" ht="11.25" customHeight="1">
      <c r="A12" s="34"/>
      <c r="B12" s="96"/>
      <c r="C12" s="96"/>
      <c r="D12" s="96"/>
      <c r="E12" s="36"/>
      <c r="F12" s="96"/>
      <c r="G12" s="96"/>
      <c r="H12" s="96"/>
      <c r="I12" s="96"/>
      <c r="J12" s="96"/>
      <c r="K12" s="96"/>
      <c r="L12" s="96"/>
      <c r="M12" s="96"/>
      <c r="N12" s="84" t="s">
        <v>162</v>
      </c>
      <c r="O12" s="96"/>
      <c r="P12" s="96"/>
      <c r="Q12" s="96"/>
      <c r="R12" s="96"/>
      <c r="S12" s="96"/>
      <c r="T12" s="96"/>
      <c r="U12" s="96" t="s">
        <v>98</v>
      </c>
      <c r="V12" s="63" t="s">
        <v>99</v>
      </c>
      <c r="W12" s="96" t="s">
        <v>78</v>
      </c>
      <c r="X12" s="96" t="s">
        <v>98</v>
      </c>
      <c r="Y12" s="96" t="s">
        <v>98</v>
      </c>
      <c r="Z12" s="96" t="s">
        <v>22</v>
      </c>
      <c r="AA12" s="96" t="s">
        <v>91</v>
      </c>
      <c r="AB12" s="35" t="s">
        <v>97</v>
      </c>
      <c r="AC12" s="36" t="s">
        <v>100</v>
      </c>
      <c r="AD12" s="63" t="s">
        <v>101</v>
      </c>
      <c r="AE12" s="96" t="s">
        <v>95</v>
      </c>
      <c r="AF12" s="96" t="s">
        <v>102</v>
      </c>
      <c r="AG12" s="37" t="s">
        <v>97</v>
      </c>
      <c r="AH12" s="35" t="s">
        <v>41</v>
      </c>
      <c r="AI12" s="34"/>
      <c r="AJ12" s="96" t="s">
        <v>96</v>
      </c>
      <c r="AK12" s="96" t="s">
        <v>10</v>
      </c>
      <c r="AL12" s="96" t="s">
        <v>10</v>
      </c>
      <c r="AM12" s="38" t="s">
        <v>103</v>
      </c>
      <c r="AN12" s="96" t="s">
        <v>95</v>
      </c>
      <c r="AO12" s="96" t="s">
        <v>95</v>
      </c>
      <c r="AP12" s="96" t="s">
        <v>10</v>
      </c>
      <c r="AQ12" s="96" t="s">
        <v>95</v>
      </c>
      <c r="AR12" s="63" t="s">
        <v>104</v>
      </c>
      <c r="AS12" s="96" t="s">
        <v>105</v>
      </c>
      <c r="AT12" s="96" t="s">
        <v>95</v>
      </c>
      <c r="AU12" s="65" t="s">
        <v>106</v>
      </c>
      <c r="AV12" s="65" t="s">
        <v>107</v>
      </c>
      <c r="AW12" s="65" t="s">
        <v>108</v>
      </c>
      <c r="AX12" s="96" t="s">
        <v>109</v>
      </c>
      <c r="AY12" s="96" t="s">
        <v>95</v>
      </c>
      <c r="AZ12" s="65" t="s">
        <v>110</v>
      </c>
      <c r="BA12" s="96" t="s">
        <v>95</v>
      </c>
      <c r="BB12" s="96" t="s">
        <v>111</v>
      </c>
      <c r="BC12" s="96" t="s">
        <v>95</v>
      </c>
      <c r="BD12" s="65" t="s">
        <v>112</v>
      </c>
      <c r="BE12" s="96" t="s">
        <v>95</v>
      </c>
      <c r="BF12" s="96" t="s">
        <v>73</v>
      </c>
      <c r="BG12" s="70" t="s">
        <v>113</v>
      </c>
      <c r="BH12" s="39" t="s">
        <v>97</v>
      </c>
      <c r="BI12" s="65" t="s">
        <v>114</v>
      </c>
      <c r="BJ12" s="63" t="s">
        <v>104</v>
      </c>
      <c r="BK12" s="96" t="s">
        <v>115</v>
      </c>
      <c r="BL12" s="96" t="s">
        <v>116</v>
      </c>
      <c r="BM12" s="96" t="s">
        <v>116</v>
      </c>
      <c r="BN12" s="96" t="s">
        <v>116</v>
      </c>
      <c r="BO12" s="96" t="s">
        <v>116</v>
      </c>
      <c r="BP12" s="7"/>
    </row>
    <row r="13" spans="1:68" ht="13.5" customHeight="1">
      <c r="A13" s="40" t="s">
        <v>117</v>
      </c>
      <c r="B13" s="89"/>
      <c r="C13" s="90"/>
      <c r="D13" s="90"/>
      <c r="E13" s="89"/>
      <c r="F13" s="90"/>
      <c r="G13" s="90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2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12"/>
      <c r="BP13" s="7"/>
    </row>
    <row r="14" spans="1:68" ht="11.25" customHeight="1">
      <c r="A14" s="80" t="s">
        <v>195</v>
      </c>
      <c r="B14" s="18">
        <v>3.204166666666666</v>
      </c>
      <c r="C14" s="18">
        <v>1.63</v>
      </c>
      <c r="D14" s="16">
        <v>52.741666666666674</v>
      </c>
      <c r="E14" s="4"/>
      <c r="F14" s="42">
        <v>369242.9166666667</v>
      </c>
      <c r="G14" s="42">
        <v>80076.08333333333</v>
      </c>
      <c r="H14" s="42">
        <v>8390.583333333334</v>
      </c>
      <c r="I14" s="42">
        <v>11813</v>
      </c>
      <c r="J14" s="42">
        <v>6036.416666666667</v>
      </c>
      <c r="K14" s="42">
        <v>3690.3333333333335</v>
      </c>
      <c r="L14" s="17">
        <v>10624.5</v>
      </c>
      <c r="M14" s="46">
        <v>3417.0833333333335</v>
      </c>
      <c r="N14" s="42">
        <v>3041.5</v>
      </c>
      <c r="O14" s="42">
        <v>4968.75</v>
      </c>
      <c r="P14" s="42">
        <v>8305.833333333334</v>
      </c>
      <c r="Q14" s="17">
        <v>3467.75</v>
      </c>
      <c r="R14" s="42">
        <v>3887.25</v>
      </c>
      <c r="S14" s="42">
        <v>12432.75</v>
      </c>
      <c r="T14" s="42">
        <v>28122</v>
      </c>
      <c r="U14" s="42">
        <v>8602.333333333334</v>
      </c>
      <c r="V14" s="42">
        <v>19520</v>
      </c>
      <c r="W14" s="42">
        <v>22197</v>
      </c>
      <c r="X14" s="42">
        <v>9895.333333333334</v>
      </c>
      <c r="Y14" s="42">
        <v>5390.916666666667</v>
      </c>
      <c r="Z14" s="17">
        <v>2475.75</v>
      </c>
      <c r="AA14" s="46">
        <v>4434</v>
      </c>
      <c r="AB14" s="42">
        <v>11932.416666666666</v>
      </c>
      <c r="AC14" s="42">
        <v>4631</v>
      </c>
      <c r="AD14" s="42">
        <v>1295.8333333333333</v>
      </c>
      <c r="AE14" s="42">
        <v>954.1666666666666</v>
      </c>
      <c r="AF14" s="42">
        <v>2112.8333333333335</v>
      </c>
      <c r="AG14" s="42">
        <v>2041.9166666666667</v>
      </c>
      <c r="AH14" s="17">
        <v>896.25</v>
      </c>
      <c r="AI14" s="80" t="s">
        <v>195</v>
      </c>
      <c r="AJ14" s="44">
        <v>17240.583333333332</v>
      </c>
      <c r="AK14" s="44">
        <v>838.6666666666666</v>
      </c>
      <c r="AL14" s="44">
        <v>6302.416666666667</v>
      </c>
      <c r="AM14" s="44">
        <v>3677.0833333333335</v>
      </c>
      <c r="AN14" s="44">
        <v>1515.5</v>
      </c>
      <c r="AO14" s="44">
        <v>471</v>
      </c>
      <c r="AP14" s="44">
        <v>1176.1666666666667</v>
      </c>
      <c r="AQ14" s="44">
        <v>1770.6666666666667</v>
      </c>
      <c r="AR14" s="44">
        <v>1489.1666666666667</v>
      </c>
      <c r="AS14" s="44">
        <v>10672</v>
      </c>
      <c r="AT14" s="44">
        <v>1843.1666666666667</v>
      </c>
      <c r="AU14" s="44">
        <v>1250.6666666666667</v>
      </c>
      <c r="AV14" s="44">
        <v>2142.5833333333335</v>
      </c>
      <c r="AW14" s="44">
        <v>5436</v>
      </c>
      <c r="AX14" s="44">
        <v>35284</v>
      </c>
      <c r="AY14" s="45">
        <v>5124</v>
      </c>
      <c r="AZ14" s="44">
        <v>23150.75</v>
      </c>
      <c r="BA14" s="44">
        <v>7008.75</v>
      </c>
      <c r="BB14" s="44">
        <v>9454.833333333334</v>
      </c>
      <c r="BC14" s="44">
        <v>6495</v>
      </c>
      <c r="BD14" s="44">
        <v>381.75</v>
      </c>
      <c r="BE14" s="44">
        <v>2578.6666666666665</v>
      </c>
      <c r="BF14" s="44">
        <v>32229.916666666668</v>
      </c>
      <c r="BG14" s="44">
        <v>3697.25</v>
      </c>
      <c r="BH14" s="44">
        <v>7047.833333333333</v>
      </c>
      <c r="BI14" s="44">
        <v>4943.583333333333</v>
      </c>
      <c r="BJ14" s="44">
        <v>16541.083333333332</v>
      </c>
      <c r="BK14" s="44">
        <v>122034</v>
      </c>
      <c r="BL14" s="44">
        <v>25390</v>
      </c>
      <c r="BM14" s="44">
        <v>46853.833333333336</v>
      </c>
      <c r="BN14" s="44">
        <v>35677.666666666664</v>
      </c>
      <c r="BO14" s="45">
        <v>14113</v>
      </c>
      <c r="BP14" s="12"/>
    </row>
    <row r="15" spans="1:68" ht="11.25" customHeight="1">
      <c r="A15" s="81" t="s">
        <v>134</v>
      </c>
      <c r="B15" s="18">
        <v>3.2725</v>
      </c>
      <c r="C15" s="18">
        <v>1.7075</v>
      </c>
      <c r="D15" s="16">
        <v>54.71666666666667</v>
      </c>
      <c r="E15" s="4"/>
      <c r="F15" s="42">
        <v>373147.9166666667</v>
      </c>
      <c r="G15" s="42">
        <v>83203.83333333333</v>
      </c>
      <c r="H15" s="42">
        <v>8521.75</v>
      </c>
      <c r="I15" s="42">
        <v>12011.25</v>
      </c>
      <c r="J15" s="42">
        <v>5922.166666666667</v>
      </c>
      <c r="K15" s="42">
        <v>4036.8333333333335</v>
      </c>
      <c r="L15" s="17">
        <v>11219.833333333334</v>
      </c>
      <c r="M15" s="46">
        <v>3592.1666666666665</v>
      </c>
      <c r="N15" s="42">
        <v>2993.25</v>
      </c>
      <c r="O15" s="42">
        <v>5042.333333333333</v>
      </c>
      <c r="P15" s="42">
        <v>8404.916666666666</v>
      </c>
      <c r="Q15" s="17">
        <v>3289.1666666666665</v>
      </c>
      <c r="R15" s="42">
        <v>4339.333333333333</v>
      </c>
      <c r="S15" s="42">
        <v>13831.083333333334</v>
      </c>
      <c r="T15" s="42">
        <v>16090.583333333334</v>
      </c>
      <c r="U15" s="42">
        <v>6540.416666666667</v>
      </c>
      <c r="V15" s="42">
        <v>9550.166666666666</v>
      </c>
      <c r="W15" s="42">
        <v>22160.666666666668</v>
      </c>
      <c r="X15" s="42">
        <v>9653.75</v>
      </c>
      <c r="Y15" s="42">
        <v>5353.833333333333</v>
      </c>
      <c r="Z15" s="17">
        <v>2307.25</v>
      </c>
      <c r="AA15" s="46">
        <v>4845.666666666667</v>
      </c>
      <c r="AB15" s="42">
        <v>16294</v>
      </c>
      <c r="AC15" s="42">
        <v>6214.666666666667</v>
      </c>
      <c r="AD15" s="42">
        <v>2659.1666666666665</v>
      </c>
      <c r="AE15" s="42">
        <v>2142.6666666666665</v>
      </c>
      <c r="AF15" s="42">
        <v>2409.3333333333335</v>
      </c>
      <c r="AG15" s="42">
        <v>2065</v>
      </c>
      <c r="AH15" s="17">
        <v>803.25</v>
      </c>
      <c r="AI15" s="81" t="s">
        <v>134</v>
      </c>
      <c r="AJ15" s="42">
        <v>19167</v>
      </c>
      <c r="AK15" s="42">
        <v>2114.0833333333335</v>
      </c>
      <c r="AL15" s="42">
        <v>6668</v>
      </c>
      <c r="AM15" s="42">
        <v>3758.75</v>
      </c>
      <c r="AN15" s="42">
        <v>1636.8333333333333</v>
      </c>
      <c r="AO15" s="42">
        <v>246.33333333333334</v>
      </c>
      <c r="AP15" s="42">
        <v>1215.5</v>
      </c>
      <c r="AQ15" s="42">
        <v>1931</v>
      </c>
      <c r="AR15" s="42">
        <v>1597.75</v>
      </c>
      <c r="AS15" s="42">
        <v>11067.416666666666</v>
      </c>
      <c r="AT15" s="42">
        <v>1684.0833333333333</v>
      </c>
      <c r="AU15" s="42">
        <v>753.9166666666666</v>
      </c>
      <c r="AV15" s="42">
        <v>1794.5833333333333</v>
      </c>
      <c r="AW15" s="42">
        <v>6834.5</v>
      </c>
      <c r="AX15" s="42">
        <v>35216.083333333336</v>
      </c>
      <c r="AY15" s="17">
        <v>5947.333333333333</v>
      </c>
      <c r="AZ15" s="42">
        <v>21062.416666666668</v>
      </c>
      <c r="BA15" s="42">
        <v>8206.333333333334</v>
      </c>
      <c r="BB15" s="42">
        <v>11273.916666666666</v>
      </c>
      <c r="BC15" s="42">
        <v>8022.833333333333</v>
      </c>
      <c r="BD15" s="42">
        <v>278.0833333333333</v>
      </c>
      <c r="BE15" s="42">
        <v>2973.1666666666665</v>
      </c>
      <c r="BF15" s="42">
        <v>31092.833333333332</v>
      </c>
      <c r="BG15" s="42">
        <v>3539.8333333333335</v>
      </c>
      <c r="BH15" s="42">
        <v>7079.666666666667</v>
      </c>
      <c r="BI15" s="42">
        <v>5000.416666666667</v>
      </c>
      <c r="BJ15" s="42">
        <v>15473</v>
      </c>
      <c r="BK15" s="42">
        <v>127581.16666666667</v>
      </c>
      <c r="BL15" s="42">
        <v>28366.75</v>
      </c>
      <c r="BM15" s="42">
        <v>39708.083333333336</v>
      </c>
      <c r="BN15" s="42">
        <v>37601.25</v>
      </c>
      <c r="BO15" s="17">
        <v>21905.416666666668</v>
      </c>
      <c r="BP15" s="12"/>
    </row>
    <row r="16" spans="1:68" ht="11.25" customHeight="1">
      <c r="A16" s="81" t="s">
        <v>139</v>
      </c>
      <c r="B16" s="18">
        <v>3.39</v>
      </c>
      <c r="C16" s="18">
        <v>1.77</v>
      </c>
      <c r="D16" s="16">
        <v>54.3</v>
      </c>
      <c r="E16" s="4"/>
      <c r="F16" s="42">
        <v>407929</v>
      </c>
      <c r="G16" s="42">
        <v>80914</v>
      </c>
      <c r="H16" s="42">
        <v>8428</v>
      </c>
      <c r="I16" s="42">
        <v>11314</v>
      </c>
      <c r="J16" s="42">
        <v>6206</v>
      </c>
      <c r="K16" s="42">
        <v>4233</v>
      </c>
      <c r="L16" s="17">
        <v>11003</v>
      </c>
      <c r="M16" s="46">
        <v>3546</v>
      </c>
      <c r="N16" s="42">
        <v>3073</v>
      </c>
      <c r="O16" s="42">
        <v>5165</v>
      </c>
      <c r="P16" s="42">
        <v>8860</v>
      </c>
      <c r="Q16" s="17">
        <v>3853</v>
      </c>
      <c r="R16" s="42">
        <v>3836</v>
      </c>
      <c r="S16" s="42">
        <v>11398</v>
      </c>
      <c r="T16" s="42">
        <v>17556</v>
      </c>
      <c r="U16" s="42">
        <v>6540</v>
      </c>
      <c r="V16" s="42">
        <v>11016</v>
      </c>
      <c r="W16" s="42">
        <v>23544</v>
      </c>
      <c r="X16" s="42">
        <v>10414</v>
      </c>
      <c r="Y16" s="42">
        <v>5590</v>
      </c>
      <c r="Z16" s="17">
        <v>2399</v>
      </c>
      <c r="AA16" s="46">
        <v>5141</v>
      </c>
      <c r="AB16" s="42">
        <v>14276</v>
      </c>
      <c r="AC16" s="42">
        <v>5730</v>
      </c>
      <c r="AD16" s="42">
        <v>2128</v>
      </c>
      <c r="AE16" s="42">
        <v>1077</v>
      </c>
      <c r="AF16" s="42">
        <v>2255</v>
      </c>
      <c r="AG16" s="42">
        <v>2249</v>
      </c>
      <c r="AH16" s="17">
        <v>837</v>
      </c>
      <c r="AI16" s="81" t="s">
        <v>139</v>
      </c>
      <c r="AJ16" s="42">
        <v>18155</v>
      </c>
      <c r="AK16" s="42">
        <v>407</v>
      </c>
      <c r="AL16" s="42">
        <v>7086</v>
      </c>
      <c r="AM16" s="42">
        <v>3720</v>
      </c>
      <c r="AN16" s="42">
        <v>1730</v>
      </c>
      <c r="AO16" s="42">
        <v>188</v>
      </c>
      <c r="AP16" s="42">
        <v>1049</v>
      </c>
      <c r="AQ16" s="42">
        <v>2146</v>
      </c>
      <c r="AR16" s="42">
        <v>1828</v>
      </c>
      <c r="AS16" s="42">
        <v>10741</v>
      </c>
      <c r="AT16" s="42">
        <v>1708</v>
      </c>
      <c r="AU16" s="42">
        <v>815</v>
      </c>
      <c r="AV16" s="42">
        <v>2171</v>
      </c>
      <c r="AW16" s="42">
        <v>6046</v>
      </c>
      <c r="AX16" s="42">
        <v>31983</v>
      </c>
      <c r="AY16" s="17">
        <v>5058</v>
      </c>
      <c r="AZ16" s="42">
        <v>18014</v>
      </c>
      <c r="BA16" s="42">
        <v>8911</v>
      </c>
      <c r="BB16" s="42">
        <v>13549</v>
      </c>
      <c r="BC16" s="42">
        <v>10530</v>
      </c>
      <c r="BD16" s="42">
        <v>336</v>
      </c>
      <c r="BE16" s="42">
        <v>2683</v>
      </c>
      <c r="BF16" s="42">
        <v>32488</v>
      </c>
      <c r="BG16" s="42">
        <v>4337</v>
      </c>
      <c r="BH16" s="42">
        <v>6505</v>
      </c>
      <c r="BI16" s="42">
        <v>4586</v>
      </c>
      <c r="BJ16" s="42">
        <v>17061</v>
      </c>
      <c r="BK16" s="42">
        <v>164724</v>
      </c>
      <c r="BL16" s="42">
        <v>28356</v>
      </c>
      <c r="BM16" s="42">
        <v>77695</v>
      </c>
      <c r="BN16" s="42">
        <v>37587</v>
      </c>
      <c r="BO16" s="17">
        <v>21086</v>
      </c>
      <c r="BP16" s="12"/>
    </row>
    <row r="17" spans="1:68" ht="11.25" customHeight="1">
      <c r="A17" s="81" t="s">
        <v>192</v>
      </c>
      <c r="B17" s="18">
        <v>3.296666666666667</v>
      </c>
      <c r="C17" s="18">
        <v>1.69</v>
      </c>
      <c r="D17" s="16">
        <v>52.30833333333333</v>
      </c>
      <c r="E17" s="4"/>
      <c r="F17" s="42">
        <v>384128.75</v>
      </c>
      <c r="G17" s="42">
        <v>77749.58333333333</v>
      </c>
      <c r="H17" s="42">
        <v>7635.583333333333</v>
      </c>
      <c r="I17" s="42">
        <v>10419.666666666666</v>
      </c>
      <c r="J17" s="42">
        <v>5908.916666666667</v>
      </c>
      <c r="K17" s="42">
        <v>3603.8333333333335</v>
      </c>
      <c r="L17" s="17">
        <v>9898.583333333334</v>
      </c>
      <c r="M17" s="46">
        <v>3370.25</v>
      </c>
      <c r="N17" s="42">
        <v>3130.4166666666665</v>
      </c>
      <c r="O17" s="42">
        <v>4979.25</v>
      </c>
      <c r="P17" s="42">
        <v>8856.583333333334</v>
      </c>
      <c r="Q17" s="17">
        <v>3414.0833333333335</v>
      </c>
      <c r="R17" s="42">
        <v>4279.75</v>
      </c>
      <c r="S17" s="42">
        <v>12252.666666666666</v>
      </c>
      <c r="T17" s="42">
        <v>16863.75</v>
      </c>
      <c r="U17" s="42">
        <v>5338.833333333333</v>
      </c>
      <c r="V17" s="42">
        <v>11524.916666666666</v>
      </c>
      <c r="W17" s="42">
        <v>23551.166666666668</v>
      </c>
      <c r="X17" s="42">
        <v>10980.833333333334</v>
      </c>
      <c r="Y17" s="42">
        <v>5147</v>
      </c>
      <c r="Z17" s="17">
        <v>2688.8333333333335</v>
      </c>
      <c r="AA17" s="46">
        <v>4734</v>
      </c>
      <c r="AB17" s="42">
        <v>11977.166666666666</v>
      </c>
      <c r="AC17" s="42">
        <v>4383</v>
      </c>
      <c r="AD17" s="42">
        <v>1918.1666666666667</v>
      </c>
      <c r="AE17" s="42">
        <v>578.75</v>
      </c>
      <c r="AF17" s="42">
        <v>2177.3333333333335</v>
      </c>
      <c r="AG17" s="42">
        <v>2235</v>
      </c>
      <c r="AH17" s="17">
        <v>685.25</v>
      </c>
      <c r="AI17" s="81" t="s">
        <v>192</v>
      </c>
      <c r="AJ17" s="42">
        <v>17643.083333333332</v>
      </c>
      <c r="AK17" s="42">
        <v>320</v>
      </c>
      <c r="AL17" s="42">
        <v>6852.25</v>
      </c>
      <c r="AM17" s="42">
        <v>3388.0833333333335</v>
      </c>
      <c r="AN17" s="42">
        <v>1647.9166666666667</v>
      </c>
      <c r="AO17" s="42">
        <v>969</v>
      </c>
      <c r="AP17" s="42">
        <v>1225</v>
      </c>
      <c r="AQ17" s="42">
        <v>1705.6666666666667</v>
      </c>
      <c r="AR17" s="42">
        <v>1534.6666666666667</v>
      </c>
      <c r="AS17" s="42">
        <v>10919.25</v>
      </c>
      <c r="AT17" s="42">
        <v>1752.8333333333333</v>
      </c>
      <c r="AU17" s="42">
        <v>654.75</v>
      </c>
      <c r="AV17" s="42">
        <v>2593.6666666666665</v>
      </c>
      <c r="AW17" s="42">
        <v>5918.166666666667</v>
      </c>
      <c r="AX17" s="42">
        <v>38043.166666666664</v>
      </c>
      <c r="AY17" s="17">
        <v>4232.916666666667</v>
      </c>
      <c r="AZ17" s="42">
        <v>24615.583333333332</v>
      </c>
      <c r="BA17" s="42">
        <v>9194.666666666666</v>
      </c>
      <c r="BB17" s="42">
        <v>11683.166666666666</v>
      </c>
      <c r="BC17" s="42">
        <v>8187.583333333333</v>
      </c>
      <c r="BD17" s="42">
        <v>366.75</v>
      </c>
      <c r="BE17" s="42">
        <v>3128.75</v>
      </c>
      <c r="BF17" s="42">
        <v>33602.333333333336</v>
      </c>
      <c r="BG17" s="42">
        <v>2958.9166666666665</v>
      </c>
      <c r="BH17" s="42">
        <v>6576.083333333333</v>
      </c>
      <c r="BI17" s="42">
        <v>4971.916666666667</v>
      </c>
      <c r="BJ17" s="42">
        <v>19095.666666666668</v>
      </c>
      <c r="BK17" s="42">
        <v>142096.08333333334</v>
      </c>
      <c r="BL17" s="42">
        <v>23711</v>
      </c>
      <c r="BM17" s="42">
        <v>65446.083333333336</v>
      </c>
      <c r="BN17" s="42">
        <v>38097.416666666664</v>
      </c>
      <c r="BO17" s="17">
        <v>14841.083333333334</v>
      </c>
      <c r="BP17" s="12"/>
    </row>
    <row r="18" spans="1:68" ht="11.25" customHeight="1">
      <c r="A18" s="81" t="s">
        <v>194</v>
      </c>
      <c r="B18" s="18">
        <v>3.52</v>
      </c>
      <c r="C18" s="18">
        <v>1.74</v>
      </c>
      <c r="D18" s="16">
        <v>52.2</v>
      </c>
      <c r="E18" s="4"/>
      <c r="F18" s="42">
        <v>378274</v>
      </c>
      <c r="G18" s="42">
        <v>77453</v>
      </c>
      <c r="H18" s="42">
        <v>7827</v>
      </c>
      <c r="I18" s="42">
        <v>10369</v>
      </c>
      <c r="J18" s="42">
        <v>6092</v>
      </c>
      <c r="K18" s="42">
        <v>3597</v>
      </c>
      <c r="L18" s="17">
        <v>10045</v>
      </c>
      <c r="M18" s="46">
        <v>3232</v>
      </c>
      <c r="N18" s="42">
        <v>3148</v>
      </c>
      <c r="O18" s="42">
        <v>4834</v>
      </c>
      <c r="P18" s="42">
        <v>8496</v>
      </c>
      <c r="Q18" s="17">
        <v>3411</v>
      </c>
      <c r="R18" s="42">
        <v>4258</v>
      </c>
      <c r="S18" s="42">
        <v>12144</v>
      </c>
      <c r="T18" s="42">
        <v>15284</v>
      </c>
      <c r="U18" s="42">
        <v>8192</v>
      </c>
      <c r="V18" s="42">
        <v>7091</v>
      </c>
      <c r="W18" s="42">
        <v>25319</v>
      </c>
      <c r="X18" s="42">
        <v>10704</v>
      </c>
      <c r="Y18" s="42">
        <v>5917</v>
      </c>
      <c r="Z18" s="17">
        <v>2565</v>
      </c>
      <c r="AA18" s="46">
        <v>6133</v>
      </c>
      <c r="AB18" s="42">
        <v>9295</v>
      </c>
      <c r="AC18" s="42">
        <v>3006</v>
      </c>
      <c r="AD18" s="42">
        <v>1101</v>
      </c>
      <c r="AE18" s="42">
        <v>848</v>
      </c>
      <c r="AF18" s="42">
        <v>1961</v>
      </c>
      <c r="AG18" s="42">
        <v>1991</v>
      </c>
      <c r="AH18" s="17">
        <v>388</v>
      </c>
      <c r="AI18" s="81" t="s">
        <v>194</v>
      </c>
      <c r="AJ18" s="42">
        <v>17207</v>
      </c>
      <c r="AK18" s="42">
        <v>704</v>
      </c>
      <c r="AL18" s="42">
        <v>6164</v>
      </c>
      <c r="AM18" s="42">
        <v>3608</v>
      </c>
      <c r="AN18" s="42">
        <v>1319</v>
      </c>
      <c r="AO18" s="42">
        <v>735</v>
      </c>
      <c r="AP18" s="42">
        <v>1132</v>
      </c>
      <c r="AQ18" s="42">
        <v>1918</v>
      </c>
      <c r="AR18" s="42">
        <v>1627</v>
      </c>
      <c r="AS18" s="42">
        <v>10594</v>
      </c>
      <c r="AT18" s="42">
        <v>1577</v>
      </c>
      <c r="AU18" s="42">
        <v>589</v>
      </c>
      <c r="AV18" s="42">
        <v>1819</v>
      </c>
      <c r="AW18" s="42">
        <v>6609</v>
      </c>
      <c r="AX18" s="42">
        <v>44229</v>
      </c>
      <c r="AY18" s="17">
        <v>4308</v>
      </c>
      <c r="AZ18" s="42">
        <v>29176</v>
      </c>
      <c r="BA18" s="42">
        <v>10745</v>
      </c>
      <c r="BB18" s="42">
        <v>12300</v>
      </c>
      <c r="BC18" s="42">
        <v>9988</v>
      </c>
      <c r="BD18" s="42">
        <v>399</v>
      </c>
      <c r="BE18" s="42">
        <v>1914</v>
      </c>
      <c r="BF18" s="42">
        <v>32956</v>
      </c>
      <c r="BG18" s="42">
        <v>4331</v>
      </c>
      <c r="BH18" s="42">
        <v>6632</v>
      </c>
      <c r="BI18" s="42">
        <v>4706</v>
      </c>
      <c r="BJ18" s="42">
        <v>17288</v>
      </c>
      <c r="BK18" s="42">
        <v>133637</v>
      </c>
      <c r="BL18" s="42">
        <v>23440</v>
      </c>
      <c r="BM18" s="42">
        <v>55521</v>
      </c>
      <c r="BN18" s="42">
        <v>37219</v>
      </c>
      <c r="BO18" s="17">
        <v>17458</v>
      </c>
      <c r="BP18" s="12"/>
    </row>
    <row r="19" spans="1:68" ht="11.25" customHeight="1">
      <c r="A19" s="81" t="s">
        <v>200</v>
      </c>
      <c r="B19" s="91">
        <v>3.21</v>
      </c>
      <c r="C19" s="18">
        <v>1.69</v>
      </c>
      <c r="D19" s="16">
        <v>53.9</v>
      </c>
      <c r="E19" s="4"/>
      <c r="F19" s="42">
        <v>380018</v>
      </c>
      <c r="G19" s="42">
        <v>72980</v>
      </c>
      <c r="H19" s="42">
        <v>7146</v>
      </c>
      <c r="I19" s="42">
        <v>9842</v>
      </c>
      <c r="J19" s="42">
        <v>5524</v>
      </c>
      <c r="K19" s="42">
        <v>3603</v>
      </c>
      <c r="L19" s="17">
        <v>9320</v>
      </c>
      <c r="M19" s="46">
        <v>3063</v>
      </c>
      <c r="N19" s="42">
        <v>2850</v>
      </c>
      <c r="O19" s="42">
        <v>4636</v>
      </c>
      <c r="P19" s="42">
        <v>8346</v>
      </c>
      <c r="Q19" s="17">
        <v>3267</v>
      </c>
      <c r="R19" s="42">
        <v>3898</v>
      </c>
      <c r="S19" s="42">
        <v>11485</v>
      </c>
      <c r="T19" s="42">
        <v>17225</v>
      </c>
      <c r="U19" s="42">
        <v>4841</v>
      </c>
      <c r="V19" s="42">
        <v>12383</v>
      </c>
      <c r="W19" s="42">
        <v>24259</v>
      </c>
      <c r="X19" s="42">
        <v>10833</v>
      </c>
      <c r="Y19" s="42">
        <v>5476</v>
      </c>
      <c r="Z19" s="17">
        <v>2348</v>
      </c>
      <c r="AA19" s="46">
        <v>5602</v>
      </c>
      <c r="AB19" s="42">
        <v>11062</v>
      </c>
      <c r="AC19" s="42">
        <v>3605</v>
      </c>
      <c r="AD19" s="42">
        <v>1799</v>
      </c>
      <c r="AE19" s="42">
        <v>838</v>
      </c>
      <c r="AF19" s="42">
        <v>2435</v>
      </c>
      <c r="AG19" s="42">
        <v>1950</v>
      </c>
      <c r="AH19" s="17">
        <v>436</v>
      </c>
      <c r="AI19" s="81" t="s">
        <v>200</v>
      </c>
      <c r="AJ19" s="47">
        <v>17873</v>
      </c>
      <c r="AK19" s="42">
        <v>1492</v>
      </c>
      <c r="AL19" s="42">
        <v>6308</v>
      </c>
      <c r="AM19" s="42">
        <v>3454</v>
      </c>
      <c r="AN19" s="42">
        <v>1641</v>
      </c>
      <c r="AO19" s="42">
        <v>654</v>
      </c>
      <c r="AP19" s="42">
        <v>1072</v>
      </c>
      <c r="AQ19" s="42">
        <v>1704</v>
      </c>
      <c r="AR19" s="42">
        <v>1549</v>
      </c>
      <c r="AS19" s="42">
        <v>11596</v>
      </c>
      <c r="AT19" s="42">
        <v>1464</v>
      </c>
      <c r="AU19" s="42">
        <v>636</v>
      </c>
      <c r="AV19" s="42">
        <v>2490</v>
      </c>
      <c r="AW19" s="42">
        <v>7006</v>
      </c>
      <c r="AX19" s="42">
        <v>42004</v>
      </c>
      <c r="AY19" s="17">
        <v>4507</v>
      </c>
      <c r="AZ19" s="42">
        <v>26581</v>
      </c>
      <c r="BA19" s="42">
        <v>10916</v>
      </c>
      <c r="BB19" s="42">
        <v>13007</v>
      </c>
      <c r="BC19" s="42">
        <v>9550</v>
      </c>
      <c r="BD19" s="42">
        <v>261</v>
      </c>
      <c r="BE19" s="42">
        <v>3197</v>
      </c>
      <c r="BF19" s="42">
        <v>32408</v>
      </c>
      <c r="BG19" s="42">
        <v>4088</v>
      </c>
      <c r="BH19" s="42">
        <v>6583</v>
      </c>
      <c r="BI19" s="42">
        <v>4717</v>
      </c>
      <c r="BJ19" s="42">
        <v>17020</v>
      </c>
      <c r="BK19" s="42">
        <v>137604</v>
      </c>
      <c r="BL19" s="42">
        <v>31026</v>
      </c>
      <c r="BM19" s="42">
        <v>51705</v>
      </c>
      <c r="BN19" s="42">
        <v>36728</v>
      </c>
      <c r="BO19" s="17">
        <v>18145</v>
      </c>
      <c r="BP19" s="12"/>
    </row>
    <row r="20" spans="1:68" ht="11.25" customHeight="1">
      <c r="A20" s="9"/>
      <c r="B20" s="18"/>
      <c r="C20" s="18"/>
      <c r="D20" s="16"/>
      <c r="E20" s="4"/>
      <c r="F20" s="42"/>
      <c r="G20" s="42"/>
      <c r="H20" s="42"/>
      <c r="I20" s="42"/>
      <c r="J20" s="42"/>
      <c r="K20" s="42"/>
      <c r="L20" s="17"/>
      <c r="M20" s="46"/>
      <c r="N20" s="42"/>
      <c r="O20" s="42"/>
      <c r="P20" s="42"/>
      <c r="Q20" s="17"/>
      <c r="R20" s="42"/>
      <c r="S20" s="42"/>
      <c r="T20" s="42"/>
      <c r="U20" s="42"/>
      <c r="V20" s="42"/>
      <c r="W20" s="42"/>
      <c r="X20" s="42"/>
      <c r="Y20" s="42"/>
      <c r="Z20" s="17"/>
      <c r="AA20" s="46"/>
      <c r="AB20" s="42"/>
      <c r="AC20" s="42"/>
      <c r="AD20" s="42"/>
      <c r="AE20" s="42"/>
      <c r="AF20" s="42"/>
      <c r="AG20" s="42"/>
      <c r="AH20" s="17"/>
      <c r="AI20" s="9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17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17"/>
      <c r="BP20" s="12"/>
    </row>
    <row r="21" spans="1:68" ht="11.25" customHeight="1">
      <c r="A21" s="9" t="s">
        <v>197</v>
      </c>
      <c r="B21" s="4">
        <v>3.33</v>
      </c>
      <c r="C21" s="4">
        <v>1.71</v>
      </c>
      <c r="D21" s="16">
        <v>53</v>
      </c>
      <c r="E21" s="4"/>
      <c r="F21" s="72">
        <v>378709</v>
      </c>
      <c r="G21" s="72">
        <v>70883</v>
      </c>
      <c r="H21" s="72">
        <v>6371</v>
      </c>
      <c r="I21" s="72">
        <v>9907</v>
      </c>
      <c r="J21" s="72">
        <v>5915</v>
      </c>
      <c r="K21" s="72">
        <v>3224</v>
      </c>
      <c r="L21" s="73">
        <v>9090</v>
      </c>
      <c r="M21" s="75">
        <v>2674</v>
      </c>
      <c r="N21" s="72">
        <v>2841</v>
      </c>
      <c r="O21" s="72">
        <v>4399</v>
      </c>
      <c r="P21" s="72">
        <v>9251</v>
      </c>
      <c r="Q21" s="73">
        <v>2609</v>
      </c>
      <c r="R21" s="72">
        <v>3545</v>
      </c>
      <c r="S21" s="72">
        <v>11058</v>
      </c>
      <c r="T21" s="72">
        <v>6644</v>
      </c>
      <c r="U21" s="72">
        <v>5783</v>
      </c>
      <c r="V21" s="72">
        <v>860</v>
      </c>
      <c r="W21" s="72">
        <v>29136</v>
      </c>
      <c r="X21" s="72">
        <v>11880</v>
      </c>
      <c r="Y21" s="72">
        <v>5931</v>
      </c>
      <c r="Z21" s="73">
        <v>4972</v>
      </c>
      <c r="AA21" s="75">
        <v>6353</v>
      </c>
      <c r="AB21" s="72">
        <v>8680</v>
      </c>
      <c r="AC21" s="72">
        <v>1940</v>
      </c>
      <c r="AD21" s="72">
        <v>740</v>
      </c>
      <c r="AE21" s="72">
        <v>1545</v>
      </c>
      <c r="AF21" s="72">
        <v>2462</v>
      </c>
      <c r="AG21" s="72">
        <v>1540</v>
      </c>
      <c r="AH21" s="73">
        <v>453</v>
      </c>
      <c r="AI21" s="9" t="s">
        <v>197</v>
      </c>
      <c r="AJ21" s="72">
        <v>18821</v>
      </c>
      <c r="AK21" s="72">
        <v>0</v>
      </c>
      <c r="AL21" s="72">
        <v>8079</v>
      </c>
      <c r="AM21" s="72">
        <v>3804</v>
      </c>
      <c r="AN21" s="72">
        <v>1939</v>
      </c>
      <c r="AO21" s="72">
        <v>164</v>
      </c>
      <c r="AP21" s="72">
        <v>1506</v>
      </c>
      <c r="AQ21" s="72">
        <v>2848</v>
      </c>
      <c r="AR21" s="72">
        <v>481</v>
      </c>
      <c r="AS21" s="72">
        <v>8968</v>
      </c>
      <c r="AT21" s="72">
        <v>2129</v>
      </c>
      <c r="AU21" s="72">
        <v>139</v>
      </c>
      <c r="AV21" s="72">
        <v>2765</v>
      </c>
      <c r="AW21" s="72">
        <v>3934</v>
      </c>
      <c r="AX21" s="72">
        <v>32132</v>
      </c>
      <c r="AY21" s="73">
        <v>6179</v>
      </c>
      <c r="AZ21" s="72">
        <v>15643</v>
      </c>
      <c r="BA21" s="72">
        <v>10310</v>
      </c>
      <c r="BB21" s="72">
        <v>12301</v>
      </c>
      <c r="BC21" s="72">
        <v>9560</v>
      </c>
      <c r="BD21" s="72">
        <v>250</v>
      </c>
      <c r="BE21" s="72">
        <v>2491</v>
      </c>
      <c r="BF21" s="72">
        <v>31978</v>
      </c>
      <c r="BG21" s="72">
        <v>7671</v>
      </c>
      <c r="BH21" s="72">
        <v>7418</v>
      </c>
      <c r="BI21" s="72">
        <v>4696</v>
      </c>
      <c r="BJ21" s="72">
        <v>12193</v>
      </c>
      <c r="BK21" s="72">
        <v>159167</v>
      </c>
      <c r="BL21" s="72">
        <v>61213</v>
      </c>
      <c r="BM21" s="72">
        <v>39713</v>
      </c>
      <c r="BN21" s="72">
        <v>47592</v>
      </c>
      <c r="BO21" s="73">
        <v>10648</v>
      </c>
      <c r="BP21" s="12"/>
    </row>
    <row r="22" spans="1:68" ht="11.25" customHeight="1">
      <c r="A22" s="10" t="s">
        <v>118</v>
      </c>
      <c r="B22" s="4">
        <v>3.34</v>
      </c>
      <c r="C22" s="4">
        <v>1.67</v>
      </c>
      <c r="D22" s="16">
        <v>53.1</v>
      </c>
      <c r="E22" s="4"/>
      <c r="F22" s="72">
        <v>323689</v>
      </c>
      <c r="G22" s="72">
        <v>69764</v>
      </c>
      <c r="H22" s="72">
        <v>7143</v>
      </c>
      <c r="I22" s="72">
        <v>9512</v>
      </c>
      <c r="J22" s="72">
        <v>5264</v>
      </c>
      <c r="K22" s="72">
        <v>3558</v>
      </c>
      <c r="L22" s="73">
        <v>9677</v>
      </c>
      <c r="M22" s="75">
        <v>3203</v>
      </c>
      <c r="N22" s="72">
        <v>2816</v>
      </c>
      <c r="O22" s="72">
        <v>4687</v>
      </c>
      <c r="P22" s="72">
        <v>7468</v>
      </c>
      <c r="Q22" s="73">
        <v>2655</v>
      </c>
      <c r="R22" s="72">
        <v>4153</v>
      </c>
      <c r="S22" s="72">
        <v>9628</v>
      </c>
      <c r="T22" s="72">
        <v>12521</v>
      </c>
      <c r="U22" s="72">
        <v>8494</v>
      </c>
      <c r="V22" s="72">
        <v>4028</v>
      </c>
      <c r="W22" s="72">
        <v>30307</v>
      </c>
      <c r="X22" s="72">
        <v>13478</v>
      </c>
      <c r="Y22" s="72">
        <v>7258</v>
      </c>
      <c r="Z22" s="73">
        <v>4525</v>
      </c>
      <c r="AA22" s="75">
        <v>5046</v>
      </c>
      <c r="AB22" s="72">
        <v>5027</v>
      </c>
      <c r="AC22" s="72">
        <v>485</v>
      </c>
      <c r="AD22" s="72">
        <v>563</v>
      </c>
      <c r="AE22" s="72">
        <v>454</v>
      </c>
      <c r="AF22" s="72">
        <v>1817</v>
      </c>
      <c r="AG22" s="72">
        <v>1544</v>
      </c>
      <c r="AH22" s="73">
        <v>164</v>
      </c>
      <c r="AI22" s="10" t="s">
        <v>118</v>
      </c>
      <c r="AJ22" s="72">
        <v>17920</v>
      </c>
      <c r="AK22" s="72">
        <v>7167</v>
      </c>
      <c r="AL22" s="72">
        <v>3862</v>
      </c>
      <c r="AM22" s="72">
        <v>1824</v>
      </c>
      <c r="AN22" s="72">
        <v>1035</v>
      </c>
      <c r="AO22" s="72">
        <v>155</v>
      </c>
      <c r="AP22" s="72">
        <v>1419</v>
      </c>
      <c r="AQ22" s="72">
        <v>613</v>
      </c>
      <c r="AR22" s="72">
        <v>1845</v>
      </c>
      <c r="AS22" s="72">
        <v>7945</v>
      </c>
      <c r="AT22" s="72">
        <v>1489</v>
      </c>
      <c r="AU22" s="72">
        <v>487</v>
      </c>
      <c r="AV22" s="72">
        <v>1497</v>
      </c>
      <c r="AW22" s="72">
        <v>4472</v>
      </c>
      <c r="AX22" s="72">
        <v>37819</v>
      </c>
      <c r="AY22" s="73">
        <v>3323</v>
      </c>
      <c r="AZ22" s="72">
        <v>24701</v>
      </c>
      <c r="BA22" s="72">
        <v>9794</v>
      </c>
      <c r="BB22" s="72">
        <v>13280</v>
      </c>
      <c r="BC22" s="72">
        <v>10582</v>
      </c>
      <c r="BD22" s="72">
        <v>16</v>
      </c>
      <c r="BE22" s="72">
        <v>2682</v>
      </c>
      <c r="BF22" s="72">
        <v>26690</v>
      </c>
      <c r="BG22" s="72">
        <v>5105</v>
      </c>
      <c r="BH22" s="72">
        <v>5057</v>
      </c>
      <c r="BI22" s="72">
        <v>3867</v>
      </c>
      <c r="BJ22" s="72">
        <v>12661</v>
      </c>
      <c r="BK22" s="72">
        <v>102416</v>
      </c>
      <c r="BL22" s="72">
        <v>15511</v>
      </c>
      <c r="BM22" s="72">
        <v>50946</v>
      </c>
      <c r="BN22" s="72">
        <v>24010</v>
      </c>
      <c r="BO22" s="73">
        <v>11948</v>
      </c>
      <c r="BP22" s="12"/>
    </row>
    <row r="23" spans="1:68" ht="11.25" customHeight="1">
      <c r="A23" s="10" t="s">
        <v>119</v>
      </c>
      <c r="B23" s="4">
        <v>3.47</v>
      </c>
      <c r="C23" s="18">
        <v>1.69</v>
      </c>
      <c r="D23" s="4">
        <v>52.6</v>
      </c>
      <c r="E23" s="4"/>
      <c r="F23" s="72">
        <v>437282</v>
      </c>
      <c r="G23" s="72">
        <v>76098</v>
      </c>
      <c r="H23" s="72">
        <v>8382</v>
      </c>
      <c r="I23" s="72">
        <v>10287</v>
      </c>
      <c r="J23" s="72">
        <v>6176</v>
      </c>
      <c r="K23" s="72">
        <v>3582</v>
      </c>
      <c r="L23" s="73">
        <v>10285</v>
      </c>
      <c r="M23" s="75">
        <v>3123</v>
      </c>
      <c r="N23" s="72">
        <v>3241</v>
      </c>
      <c r="O23" s="72">
        <v>5185</v>
      </c>
      <c r="P23" s="72">
        <v>8577</v>
      </c>
      <c r="Q23" s="73">
        <v>3498</v>
      </c>
      <c r="R23" s="72">
        <v>3050</v>
      </c>
      <c r="S23" s="72">
        <v>10711</v>
      </c>
      <c r="T23" s="72">
        <v>12463</v>
      </c>
      <c r="U23" s="72">
        <v>8745</v>
      </c>
      <c r="V23" s="72">
        <v>3718</v>
      </c>
      <c r="W23" s="72">
        <v>29379</v>
      </c>
      <c r="X23" s="72">
        <v>11191</v>
      </c>
      <c r="Y23" s="72">
        <v>6395</v>
      </c>
      <c r="Z23" s="73">
        <v>5020</v>
      </c>
      <c r="AA23" s="75">
        <v>6773</v>
      </c>
      <c r="AB23" s="72">
        <v>11069</v>
      </c>
      <c r="AC23" s="72">
        <v>4139</v>
      </c>
      <c r="AD23" s="72">
        <v>581</v>
      </c>
      <c r="AE23" s="72">
        <v>1584</v>
      </c>
      <c r="AF23" s="72">
        <v>2543</v>
      </c>
      <c r="AG23" s="72">
        <v>1773</v>
      </c>
      <c r="AH23" s="73">
        <v>450</v>
      </c>
      <c r="AI23" s="10" t="s">
        <v>119</v>
      </c>
      <c r="AJ23" s="72">
        <v>20263</v>
      </c>
      <c r="AK23" s="72">
        <v>0</v>
      </c>
      <c r="AL23" s="72">
        <v>9820</v>
      </c>
      <c r="AM23" s="72">
        <v>3228</v>
      </c>
      <c r="AN23" s="72">
        <v>1570</v>
      </c>
      <c r="AO23" s="72">
        <v>98</v>
      </c>
      <c r="AP23" s="72">
        <v>1066</v>
      </c>
      <c r="AQ23" s="72">
        <v>3391</v>
      </c>
      <c r="AR23" s="72">
        <v>1091</v>
      </c>
      <c r="AS23" s="72">
        <v>12663</v>
      </c>
      <c r="AT23" s="72">
        <v>1969</v>
      </c>
      <c r="AU23" s="72">
        <v>1319</v>
      </c>
      <c r="AV23" s="72">
        <v>2389</v>
      </c>
      <c r="AW23" s="72">
        <v>6987</v>
      </c>
      <c r="AX23" s="72">
        <v>88251</v>
      </c>
      <c r="AY23" s="73">
        <v>3705</v>
      </c>
      <c r="AZ23" s="72">
        <v>75810</v>
      </c>
      <c r="BA23" s="72">
        <v>8736</v>
      </c>
      <c r="BB23" s="72">
        <v>11338</v>
      </c>
      <c r="BC23" s="72">
        <v>8907</v>
      </c>
      <c r="BD23" s="72">
        <v>1675</v>
      </c>
      <c r="BE23" s="72">
        <v>756</v>
      </c>
      <c r="BF23" s="72">
        <v>38848</v>
      </c>
      <c r="BG23" s="72">
        <v>8417</v>
      </c>
      <c r="BH23" s="72">
        <v>6482</v>
      </c>
      <c r="BI23" s="72">
        <v>4766</v>
      </c>
      <c r="BJ23" s="72">
        <v>19182</v>
      </c>
      <c r="BK23" s="72">
        <v>136908</v>
      </c>
      <c r="BL23" s="72">
        <v>17727</v>
      </c>
      <c r="BM23" s="72">
        <v>54810</v>
      </c>
      <c r="BN23" s="72">
        <v>33880</v>
      </c>
      <c r="BO23" s="73">
        <v>30490</v>
      </c>
      <c r="BP23" s="12"/>
    </row>
    <row r="24" spans="1:68" ht="11.25" customHeight="1">
      <c r="A24" s="10" t="s">
        <v>120</v>
      </c>
      <c r="B24" s="4">
        <v>3.52</v>
      </c>
      <c r="C24" s="18">
        <v>1.67</v>
      </c>
      <c r="D24" s="4">
        <v>51.6</v>
      </c>
      <c r="E24" s="4"/>
      <c r="F24" s="72">
        <v>367010</v>
      </c>
      <c r="G24" s="72">
        <v>72484</v>
      </c>
      <c r="H24" s="72">
        <v>7381</v>
      </c>
      <c r="I24" s="72">
        <v>9699</v>
      </c>
      <c r="J24" s="72">
        <v>6234</v>
      </c>
      <c r="K24" s="72">
        <v>3337</v>
      </c>
      <c r="L24" s="73">
        <v>10024</v>
      </c>
      <c r="M24" s="75">
        <v>2701</v>
      </c>
      <c r="N24" s="72">
        <v>2887</v>
      </c>
      <c r="O24" s="72">
        <v>4276</v>
      </c>
      <c r="P24" s="72">
        <v>7822</v>
      </c>
      <c r="Q24" s="73">
        <v>3432</v>
      </c>
      <c r="R24" s="72">
        <v>3916</v>
      </c>
      <c r="S24" s="72">
        <v>10775</v>
      </c>
      <c r="T24" s="72">
        <v>25475</v>
      </c>
      <c r="U24" s="72">
        <v>9799</v>
      </c>
      <c r="V24" s="72">
        <v>15676</v>
      </c>
      <c r="W24" s="72">
        <v>23974</v>
      </c>
      <c r="X24" s="72">
        <v>10353</v>
      </c>
      <c r="Y24" s="72">
        <v>6066</v>
      </c>
      <c r="Z24" s="73">
        <v>3350</v>
      </c>
      <c r="AA24" s="75">
        <v>4206</v>
      </c>
      <c r="AB24" s="72">
        <v>6931</v>
      </c>
      <c r="AC24" s="72">
        <v>3169</v>
      </c>
      <c r="AD24" s="72">
        <v>268</v>
      </c>
      <c r="AE24" s="72">
        <v>198</v>
      </c>
      <c r="AF24" s="72">
        <v>1199</v>
      </c>
      <c r="AG24" s="72">
        <v>1731</v>
      </c>
      <c r="AH24" s="73">
        <v>367</v>
      </c>
      <c r="AI24" s="10" t="s">
        <v>120</v>
      </c>
      <c r="AJ24" s="72">
        <v>14786</v>
      </c>
      <c r="AK24" s="72">
        <v>0</v>
      </c>
      <c r="AL24" s="72">
        <v>6252</v>
      </c>
      <c r="AM24" s="72">
        <v>3629</v>
      </c>
      <c r="AN24" s="72">
        <v>663</v>
      </c>
      <c r="AO24" s="72">
        <v>93</v>
      </c>
      <c r="AP24" s="72">
        <v>602</v>
      </c>
      <c r="AQ24" s="72">
        <v>1460</v>
      </c>
      <c r="AR24" s="72">
        <v>2087</v>
      </c>
      <c r="AS24" s="72">
        <v>11021</v>
      </c>
      <c r="AT24" s="72">
        <v>1587</v>
      </c>
      <c r="AU24" s="72">
        <v>411</v>
      </c>
      <c r="AV24" s="72">
        <v>1718</v>
      </c>
      <c r="AW24" s="72">
        <v>7304</v>
      </c>
      <c r="AX24" s="72">
        <v>45660</v>
      </c>
      <c r="AY24" s="73">
        <v>3057</v>
      </c>
      <c r="AZ24" s="72">
        <v>32851</v>
      </c>
      <c r="BA24" s="72">
        <v>9751</v>
      </c>
      <c r="BB24" s="72">
        <v>27481</v>
      </c>
      <c r="BC24" s="72">
        <v>24458</v>
      </c>
      <c r="BD24" s="72">
        <v>865</v>
      </c>
      <c r="BE24" s="72">
        <v>2158</v>
      </c>
      <c r="BF24" s="72">
        <v>27098</v>
      </c>
      <c r="BG24" s="72">
        <v>2738</v>
      </c>
      <c r="BH24" s="72">
        <v>6611</v>
      </c>
      <c r="BI24" s="72">
        <v>4134</v>
      </c>
      <c r="BJ24" s="72">
        <v>13615</v>
      </c>
      <c r="BK24" s="72">
        <v>112100</v>
      </c>
      <c r="BL24" s="72">
        <v>19829</v>
      </c>
      <c r="BM24" s="72">
        <v>52027</v>
      </c>
      <c r="BN24" s="72">
        <v>30563</v>
      </c>
      <c r="BO24" s="73">
        <v>9681</v>
      </c>
      <c r="BP24" s="12"/>
    </row>
    <row r="25" spans="1:68" ht="11.25" customHeight="1">
      <c r="A25" s="10" t="s">
        <v>121</v>
      </c>
      <c r="B25" s="71">
        <v>3.62</v>
      </c>
      <c r="C25" s="18">
        <v>1.7</v>
      </c>
      <c r="D25" s="71">
        <v>52.7</v>
      </c>
      <c r="E25" s="4"/>
      <c r="F25" s="42">
        <v>381705</v>
      </c>
      <c r="G25" s="42">
        <v>82013</v>
      </c>
      <c r="H25" s="42">
        <v>8039</v>
      </c>
      <c r="I25" s="42">
        <v>11467</v>
      </c>
      <c r="J25" s="42">
        <v>6716</v>
      </c>
      <c r="K25" s="42">
        <v>3684</v>
      </c>
      <c r="L25" s="17">
        <v>11643</v>
      </c>
      <c r="M25" s="47">
        <v>3068</v>
      </c>
      <c r="N25" s="42">
        <v>3363</v>
      </c>
      <c r="O25" s="42">
        <v>5070</v>
      </c>
      <c r="P25" s="42">
        <v>8019</v>
      </c>
      <c r="Q25" s="17">
        <v>3617</v>
      </c>
      <c r="R25" s="42">
        <v>4702</v>
      </c>
      <c r="S25" s="42">
        <v>12626</v>
      </c>
      <c r="T25" s="42">
        <v>12935</v>
      </c>
      <c r="U25" s="42">
        <v>8514</v>
      </c>
      <c r="V25" s="42">
        <v>4421</v>
      </c>
      <c r="W25" s="42">
        <v>25883</v>
      </c>
      <c r="X25" s="42">
        <v>10055</v>
      </c>
      <c r="Y25" s="42">
        <v>6677</v>
      </c>
      <c r="Z25" s="17">
        <v>1786</v>
      </c>
      <c r="AA25" s="47">
        <v>7364</v>
      </c>
      <c r="AB25" s="42">
        <v>8304</v>
      </c>
      <c r="AC25" s="42">
        <v>1819</v>
      </c>
      <c r="AD25" s="42">
        <v>915</v>
      </c>
      <c r="AE25" s="42">
        <v>933</v>
      </c>
      <c r="AF25" s="42">
        <v>1953</v>
      </c>
      <c r="AG25" s="42">
        <v>2243</v>
      </c>
      <c r="AH25" s="17">
        <v>441</v>
      </c>
      <c r="AI25" s="10" t="s">
        <v>121</v>
      </c>
      <c r="AJ25" s="42">
        <v>15369</v>
      </c>
      <c r="AK25" s="42">
        <v>0</v>
      </c>
      <c r="AL25" s="42">
        <v>5608</v>
      </c>
      <c r="AM25" s="42">
        <v>2491</v>
      </c>
      <c r="AN25" s="42">
        <v>1257</v>
      </c>
      <c r="AO25" s="42">
        <v>125</v>
      </c>
      <c r="AP25" s="42">
        <v>869</v>
      </c>
      <c r="AQ25" s="42">
        <v>1755</v>
      </c>
      <c r="AR25" s="42">
        <v>3265</v>
      </c>
      <c r="AS25" s="42">
        <v>12703</v>
      </c>
      <c r="AT25" s="42">
        <v>1273</v>
      </c>
      <c r="AU25" s="42">
        <v>743</v>
      </c>
      <c r="AV25" s="42">
        <v>1418</v>
      </c>
      <c r="AW25" s="42">
        <v>9270</v>
      </c>
      <c r="AX25" s="42">
        <v>54277</v>
      </c>
      <c r="AY25" s="17">
        <v>2639</v>
      </c>
      <c r="AZ25" s="42">
        <v>41618</v>
      </c>
      <c r="BA25" s="42">
        <v>10020</v>
      </c>
      <c r="BB25" s="42">
        <v>11692</v>
      </c>
      <c r="BC25" s="42">
        <v>9821</v>
      </c>
      <c r="BD25" s="42">
        <v>333</v>
      </c>
      <c r="BE25" s="42">
        <v>1538</v>
      </c>
      <c r="BF25" s="42">
        <v>32746</v>
      </c>
      <c r="BG25" s="42">
        <v>1353</v>
      </c>
      <c r="BH25" s="42">
        <v>7165</v>
      </c>
      <c r="BI25" s="42">
        <v>4755</v>
      </c>
      <c r="BJ25" s="42">
        <v>19472</v>
      </c>
      <c r="BK25" s="42">
        <v>125783</v>
      </c>
      <c r="BL25" s="42">
        <v>35112</v>
      </c>
      <c r="BM25" s="42">
        <v>46005</v>
      </c>
      <c r="BN25" s="42">
        <v>32308</v>
      </c>
      <c r="BO25" s="17">
        <v>12357</v>
      </c>
      <c r="BP25" s="12"/>
    </row>
    <row r="26" spans="1:68" ht="11.25" customHeight="1">
      <c r="A26" s="10" t="s">
        <v>122</v>
      </c>
      <c r="B26" s="4">
        <v>3.55</v>
      </c>
      <c r="C26" s="18">
        <v>1.62</v>
      </c>
      <c r="D26" s="16">
        <v>51.4</v>
      </c>
      <c r="E26" s="4"/>
      <c r="F26" s="72">
        <v>387978</v>
      </c>
      <c r="G26" s="72">
        <v>74831</v>
      </c>
      <c r="H26" s="72">
        <v>6624</v>
      </c>
      <c r="I26" s="72">
        <v>9368</v>
      </c>
      <c r="J26" s="72">
        <v>6609</v>
      </c>
      <c r="K26" s="72">
        <v>3462</v>
      </c>
      <c r="L26" s="73">
        <v>10332</v>
      </c>
      <c r="M26" s="75">
        <v>3281</v>
      </c>
      <c r="N26" s="72">
        <v>3308</v>
      </c>
      <c r="O26" s="72">
        <v>4699</v>
      </c>
      <c r="P26" s="72">
        <v>6871</v>
      </c>
      <c r="Q26" s="73">
        <v>3530</v>
      </c>
      <c r="R26" s="72">
        <v>4445</v>
      </c>
      <c r="S26" s="72">
        <v>12303</v>
      </c>
      <c r="T26" s="72">
        <v>22038</v>
      </c>
      <c r="U26" s="72">
        <v>10292</v>
      </c>
      <c r="V26" s="72">
        <v>11747</v>
      </c>
      <c r="W26" s="72">
        <v>18986</v>
      </c>
      <c r="X26" s="72">
        <v>8780</v>
      </c>
      <c r="Y26" s="72">
        <v>5606</v>
      </c>
      <c r="Z26" s="73">
        <v>558</v>
      </c>
      <c r="AA26" s="75">
        <v>4042</v>
      </c>
      <c r="AB26" s="72">
        <v>9784</v>
      </c>
      <c r="AC26" s="72">
        <v>3980</v>
      </c>
      <c r="AD26" s="72">
        <v>1162</v>
      </c>
      <c r="AE26" s="72">
        <v>124</v>
      </c>
      <c r="AF26" s="72">
        <v>2085</v>
      </c>
      <c r="AG26" s="72">
        <v>2204</v>
      </c>
      <c r="AH26" s="73">
        <v>229</v>
      </c>
      <c r="AI26" s="10" t="s">
        <v>122</v>
      </c>
      <c r="AJ26" s="72">
        <v>19069</v>
      </c>
      <c r="AK26" s="72">
        <v>43</v>
      </c>
      <c r="AL26" s="72">
        <v>7597</v>
      </c>
      <c r="AM26" s="72">
        <v>4836</v>
      </c>
      <c r="AN26" s="72">
        <v>1242</v>
      </c>
      <c r="AO26" s="72">
        <v>171</v>
      </c>
      <c r="AP26" s="72">
        <v>1235</v>
      </c>
      <c r="AQ26" s="72">
        <v>2113</v>
      </c>
      <c r="AR26" s="72">
        <v>1832</v>
      </c>
      <c r="AS26" s="72">
        <v>11813</v>
      </c>
      <c r="AT26" s="72">
        <v>1356</v>
      </c>
      <c r="AU26" s="72">
        <v>976</v>
      </c>
      <c r="AV26" s="72">
        <v>2197</v>
      </c>
      <c r="AW26" s="72">
        <v>7285</v>
      </c>
      <c r="AX26" s="72">
        <v>51540</v>
      </c>
      <c r="AY26" s="73">
        <v>4571</v>
      </c>
      <c r="AZ26" s="72">
        <v>36076</v>
      </c>
      <c r="BA26" s="72">
        <v>10893</v>
      </c>
      <c r="BB26" s="72">
        <v>9399</v>
      </c>
      <c r="BC26" s="72">
        <v>6477</v>
      </c>
      <c r="BD26" s="72">
        <v>604</v>
      </c>
      <c r="BE26" s="72">
        <v>2317</v>
      </c>
      <c r="BF26" s="72">
        <v>29851</v>
      </c>
      <c r="BG26" s="72">
        <v>2300</v>
      </c>
      <c r="BH26" s="72">
        <v>5837</v>
      </c>
      <c r="BI26" s="72">
        <v>5052</v>
      </c>
      <c r="BJ26" s="72">
        <v>16661</v>
      </c>
      <c r="BK26" s="72">
        <v>140668</v>
      </c>
      <c r="BL26" s="72">
        <v>23732</v>
      </c>
      <c r="BM26" s="72">
        <v>53214</v>
      </c>
      <c r="BN26" s="72">
        <v>51789</v>
      </c>
      <c r="BO26" s="73">
        <v>11934</v>
      </c>
      <c r="BP26" s="12"/>
    </row>
    <row r="27" spans="1:68" ht="11.25" customHeight="1">
      <c r="A27" s="10" t="s">
        <v>123</v>
      </c>
      <c r="B27" s="4">
        <v>3.58</v>
      </c>
      <c r="C27" s="4">
        <v>1.73</v>
      </c>
      <c r="D27" s="16">
        <v>51.2</v>
      </c>
      <c r="E27" s="4"/>
      <c r="F27" s="72">
        <v>375049</v>
      </c>
      <c r="G27" s="72">
        <v>76688</v>
      </c>
      <c r="H27" s="72">
        <v>7025</v>
      </c>
      <c r="I27" s="72">
        <v>8765</v>
      </c>
      <c r="J27" s="72">
        <v>6164</v>
      </c>
      <c r="K27" s="72">
        <v>3445</v>
      </c>
      <c r="L27" s="73">
        <v>9352</v>
      </c>
      <c r="M27" s="75">
        <v>3966</v>
      </c>
      <c r="N27" s="72">
        <v>3307</v>
      </c>
      <c r="O27" s="72">
        <v>4551</v>
      </c>
      <c r="P27" s="72">
        <v>8563</v>
      </c>
      <c r="Q27" s="73">
        <v>4705</v>
      </c>
      <c r="R27" s="72">
        <v>4577</v>
      </c>
      <c r="S27" s="72">
        <v>12269</v>
      </c>
      <c r="T27" s="72">
        <v>14222</v>
      </c>
      <c r="U27" s="72">
        <v>8318</v>
      </c>
      <c r="V27" s="72">
        <v>5904</v>
      </c>
      <c r="W27" s="72">
        <v>21811</v>
      </c>
      <c r="X27" s="72">
        <v>8665</v>
      </c>
      <c r="Y27" s="72">
        <v>5141</v>
      </c>
      <c r="Z27" s="73">
        <v>317</v>
      </c>
      <c r="AA27" s="75">
        <v>7689</v>
      </c>
      <c r="AB27" s="72">
        <v>12280</v>
      </c>
      <c r="AC27" s="72">
        <v>4369</v>
      </c>
      <c r="AD27" s="72">
        <v>1552</v>
      </c>
      <c r="AE27" s="72">
        <v>1589</v>
      </c>
      <c r="AF27" s="72">
        <v>2301</v>
      </c>
      <c r="AG27" s="72">
        <v>2169</v>
      </c>
      <c r="AH27" s="73">
        <v>300</v>
      </c>
      <c r="AI27" s="10" t="s">
        <v>123</v>
      </c>
      <c r="AJ27" s="72">
        <v>25834</v>
      </c>
      <c r="AK27" s="72">
        <v>156</v>
      </c>
      <c r="AL27" s="72">
        <v>5964</v>
      </c>
      <c r="AM27" s="72">
        <v>6368</v>
      </c>
      <c r="AN27" s="72">
        <v>1402</v>
      </c>
      <c r="AO27" s="72">
        <v>6651</v>
      </c>
      <c r="AP27" s="72">
        <v>794</v>
      </c>
      <c r="AQ27" s="72">
        <v>2515</v>
      </c>
      <c r="AR27" s="72">
        <v>1985</v>
      </c>
      <c r="AS27" s="72">
        <v>7254</v>
      </c>
      <c r="AT27" s="72">
        <v>1476</v>
      </c>
      <c r="AU27" s="72">
        <v>763</v>
      </c>
      <c r="AV27" s="72">
        <v>1024</v>
      </c>
      <c r="AW27" s="72">
        <v>3992</v>
      </c>
      <c r="AX27" s="72">
        <v>45758</v>
      </c>
      <c r="AY27" s="73">
        <v>3308</v>
      </c>
      <c r="AZ27" s="72">
        <v>32106</v>
      </c>
      <c r="BA27" s="72">
        <v>10344</v>
      </c>
      <c r="BB27" s="72">
        <v>8652</v>
      </c>
      <c r="BC27" s="72">
        <v>7040</v>
      </c>
      <c r="BD27" s="72">
        <v>95</v>
      </c>
      <c r="BE27" s="72">
        <v>1516</v>
      </c>
      <c r="BF27" s="72">
        <v>31905</v>
      </c>
      <c r="BG27" s="72">
        <v>6392</v>
      </c>
      <c r="BH27" s="72">
        <v>5351</v>
      </c>
      <c r="BI27" s="72">
        <v>4504</v>
      </c>
      <c r="BJ27" s="72">
        <v>15658</v>
      </c>
      <c r="BK27" s="72">
        <v>130644</v>
      </c>
      <c r="BL27" s="72">
        <v>17490</v>
      </c>
      <c r="BM27" s="72">
        <v>63136</v>
      </c>
      <c r="BN27" s="72">
        <v>37700</v>
      </c>
      <c r="BO27" s="73">
        <v>12318</v>
      </c>
      <c r="BP27" s="12"/>
    </row>
    <row r="28" spans="1:68" ht="11.25" customHeight="1">
      <c r="A28" s="10" t="s">
        <v>124</v>
      </c>
      <c r="B28" s="4">
        <v>3.67</v>
      </c>
      <c r="C28" s="4">
        <v>1.81</v>
      </c>
      <c r="D28" s="16">
        <v>50.7</v>
      </c>
      <c r="E28" s="4" t="s">
        <v>138</v>
      </c>
      <c r="F28" s="72">
        <v>344167</v>
      </c>
      <c r="G28" s="72">
        <v>82152</v>
      </c>
      <c r="H28" s="72">
        <v>7435</v>
      </c>
      <c r="I28" s="72">
        <v>10217</v>
      </c>
      <c r="J28" s="72">
        <v>6816</v>
      </c>
      <c r="K28" s="72">
        <v>3408</v>
      </c>
      <c r="L28" s="73">
        <v>9640</v>
      </c>
      <c r="M28" s="75">
        <v>3686</v>
      </c>
      <c r="N28" s="72">
        <v>3362</v>
      </c>
      <c r="O28" s="72">
        <v>5299</v>
      </c>
      <c r="P28" s="72">
        <v>9400</v>
      </c>
      <c r="Q28" s="73">
        <v>4484</v>
      </c>
      <c r="R28" s="72">
        <v>4806</v>
      </c>
      <c r="S28" s="72">
        <v>13600</v>
      </c>
      <c r="T28" s="72">
        <v>11357</v>
      </c>
      <c r="U28" s="72">
        <v>7634</v>
      </c>
      <c r="V28" s="72">
        <v>3723</v>
      </c>
      <c r="W28" s="72">
        <v>24010</v>
      </c>
      <c r="X28" s="72">
        <v>12320</v>
      </c>
      <c r="Y28" s="72">
        <v>6016</v>
      </c>
      <c r="Z28" s="73">
        <v>210</v>
      </c>
      <c r="AA28" s="75">
        <v>5464</v>
      </c>
      <c r="AB28" s="72">
        <v>8050</v>
      </c>
      <c r="AC28" s="72">
        <v>2964</v>
      </c>
      <c r="AD28" s="72">
        <v>749</v>
      </c>
      <c r="AE28" s="72">
        <v>124</v>
      </c>
      <c r="AF28" s="72">
        <v>1490</v>
      </c>
      <c r="AG28" s="72">
        <v>2107</v>
      </c>
      <c r="AH28" s="73">
        <v>616</v>
      </c>
      <c r="AI28" s="10" t="s">
        <v>124</v>
      </c>
      <c r="AJ28" s="72">
        <v>10856</v>
      </c>
      <c r="AK28" s="72">
        <v>166</v>
      </c>
      <c r="AL28" s="72">
        <v>4131</v>
      </c>
      <c r="AM28" s="72">
        <v>2276</v>
      </c>
      <c r="AN28" s="72">
        <v>1010</v>
      </c>
      <c r="AO28" s="72">
        <v>43</v>
      </c>
      <c r="AP28" s="72">
        <v>700</v>
      </c>
      <c r="AQ28" s="72">
        <v>1489</v>
      </c>
      <c r="AR28" s="72">
        <v>1042</v>
      </c>
      <c r="AS28" s="72">
        <v>12059</v>
      </c>
      <c r="AT28" s="72">
        <v>1649</v>
      </c>
      <c r="AU28" s="72">
        <v>390</v>
      </c>
      <c r="AV28" s="72">
        <v>1192</v>
      </c>
      <c r="AW28" s="72">
        <v>8828</v>
      </c>
      <c r="AX28" s="72">
        <v>32098</v>
      </c>
      <c r="AY28" s="73">
        <v>5952</v>
      </c>
      <c r="AZ28" s="72">
        <v>15021</v>
      </c>
      <c r="BA28" s="72">
        <v>11125</v>
      </c>
      <c r="BB28" s="72">
        <v>4647</v>
      </c>
      <c r="BC28" s="72">
        <v>3080</v>
      </c>
      <c r="BD28" s="72">
        <v>72</v>
      </c>
      <c r="BE28" s="72">
        <v>1496</v>
      </c>
      <c r="BF28" s="72">
        <v>33125</v>
      </c>
      <c r="BG28" s="72">
        <v>865</v>
      </c>
      <c r="BH28" s="72">
        <v>7192</v>
      </c>
      <c r="BI28" s="72">
        <v>4627</v>
      </c>
      <c r="BJ28" s="72">
        <v>20440</v>
      </c>
      <c r="BK28" s="72">
        <v>125814</v>
      </c>
      <c r="BL28" s="72">
        <v>18493</v>
      </c>
      <c r="BM28" s="72">
        <v>51229</v>
      </c>
      <c r="BN28" s="72">
        <v>42817</v>
      </c>
      <c r="BO28" s="73">
        <v>13275</v>
      </c>
      <c r="BP28" s="12"/>
    </row>
    <row r="29" spans="1:68" ht="11.25" customHeight="1">
      <c r="A29" s="10" t="s">
        <v>125</v>
      </c>
      <c r="B29" s="18">
        <v>3.56</v>
      </c>
      <c r="C29" s="18">
        <v>1.8</v>
      </c>
      <c r="D29" s="16">
        <v>51.9</v>
      </c>
      <c r="E29" s="4" t="s">
        <v>138</v>
      </c>
      <c r="F29" s="72">
        <v>368301</v>
      </c>
      <c r="G29" s="72">
        <v>82493</v>
      </c>
      <c r="H29" s="72">
        <v>10407</v>
      </c>
      <c r="I29" s="72">
        <v>10148</v>
      </c>
      <c r="J29" s="72">
        <v>6302</v>
      </c>
      <c r="K29" s="72">
        <v>4001</v>
      </c>
      <c r="L29" s="73">
        <v>10800</v>
      </c>
      <c r="M29" s="75">
        <v>3514</v>
      </c>
      <c r="N29" s="72">
        <v>3219</v>
      </c>
      <c r="O29" s="72">
        <v>4751</v>
      </c>
      <c r="P29" s="72">
        <v>8632</v>
      </c>
      <c r="Q29" s="73">
        <v>3307</v>
      </c>
      <c r="R29" s="72">
        <v>5003</v>
      </c>
      <c r="S29" s="72">
        <v>12409</v>
      </c>
      <c r="T29" s="72">
        <v>19027</v>
      </c>
      <c r="U29" s="72">
        <v>7586</v>
      </c>
      <c r="V29" s="72">
        <v>11441</v>
      </c>
      <c r="W29" s="72">
        <v>26933</v>
      </c>
      <c r="X29" s="72">
        <v>12872</v>
      </c>
      <c r="Y29" s="72">
        <v>5297</v>
      </c>
      <c r="Z29" s="73">
        <v>263</v>
      </c>
      <c r="AA29" s="75">
        <v>8501</v>
      </c>
      <c r="AB29" s="72">
        <v>10910</v>
      </c>
      <c r="AC29" s="72">
        <v>2563</v>
      </c>
      <c r="AD29" s="72">
        <v>3283</v>
      </c>
      <c r="AE29" s="72">
        <v>1281</v>
      </c>
      <c r="AF29" s="72">
        <v>1276</v>
      </c>
      <c r="AG29" s="72">
        <v>2191</v>
      </c>
      <c r="AH29" s="73">
        <v>316</v>
      </c>
      <c r="AI29" s="10" t="s">
        <v>125</v>
      </c>
      <c r="AJ29" s="72">
        <v>13121</v>
      </c>
      <c r="AK29" s="72">
        <v>0</v>
      </c>
      <c r="AL29" s="72">
        <v>4666</v>
      </c>
      <c r="AM29" s="72">
        <v>3259</v>
      </c>
      <c r="AN29" s="72">
        <v>1179</v>
      </c>
      <c r="AO29" s="72">
        <v>485</v>
      </c>
      <c r="AP29" s="72">
        <v>1257</v>
      </c>
      <c r="AQ29" s="72">
        <v>1314</v>
      </c>
      <c r="AR29" s="72">
        <v>960</v>
      </c>
      <c r="AS29" s="72">
        <v>11336</v>
      </c>
      <c r="AT29" s="72">
        <v>1389</v>
      </c>
      <c r="AU29" s="72">
        <v>361</v>
      </c>
      <c r="AV29" s="72">
        <v>2094</v>
      </c>
      <c r="AW29" s="72">
        <v>7494</v>
      </c>
      <c r="AX29" s="72">
        <v>32804</v>
      </c>
      <c r="AY29" s="73">
        <v>6089</v>
      </c>
      <c r="AZ29" s="72">
        <v>15165</v>
      </c>
      <c r="BA29" s="72">
        <v>11551</v>
      </c>
      <c r="BB29" s="72">
        <v>12861</v>
      </c>
      <c r="BC29" s="72">
        <v>11049</v>
      </c>
      <c r="BD29" s="72">
        <v>133</v>
      </c>
      <c r="BE29" s="72">
        <v>1680</v>
      </c>
      <c r="BF29" s="72">
        <v>36621</v>
      </c>
      <c r="BG29" s="72">
        <v>3384</v>
      </c>
      <c r="BH29" s="72">
        <v>5665</v>
      </c>
      <c r="BI29" s="72">
        <v>4683</v>
      </c>
      <c r="BJ29" s="72">
        <v>22890</v>
      </c>
      <c r="BK29" s="72">
        <v>122195</v>
      </c>
      <c r="BL29" s="72">
        <v>23591</v>
      </c>
      <c r="BM29" s="72">
        <v>47179</v>
      </c>
      <c r="BN29" s="72">
        <v>26547</v>
      </c>
      <c r="BO29" s="73">
        <v>24878</v>
      </c>
      <c r="BP29" s="12"/>
    </row>
    <row r="30" spans="1:68" ht="11.25" customHeight="1">
      <c r="A30" s="10" t="s">
        <v>126</v>
      </c>
      <c r="B30" s="4">
        <v>3.57</v>
      </c>
      <c r="C30" s="4">
        <v>1.76</v>
      </c>
      <c r="D30" s="16">
        <v>51.9</v>
      </c>
      <c r="E30" s="4"/>
      <c r="F30" s="72">
        <v>366797</v>
      </c>
      <c r="G30" s="72">
        <v>77067</v>
      </c>
      <c r="H30" s="72">
        <v>7243</v>
      </c>
      <c r="I30" s="72">
        <v>10542</v>
      </c>
      <c r="J30" s="72">
        <v>5374</v>
      </c>
      <c r="K30" s="72">
        <v>3718</v>
      </c>
      <c r="L30" s="73">
        <v>10557</v>
      </c>
      <c r="M30" s="75">
        <v>2924</v>
      </c>
      <c r="N30" s="72">
        <v>2929</v>
      </c>
      <c r="O30" s="72">
        <v>4579</v>
      </c>
      <c r="P30" s="72">
        <v>8879</v>
      </c>
      <c r="Q30" s="73">
        <v>3219</v>
      </c>
      <c r="R30" s="72">
        <v>3298</v>
      </c>
      <c r="S30" s="72">
        <v>13803</v>
      </c>
      <c r="T30" s="72">
        <v>15067</v>
      </c>
      <c r="U30" s="72">
        <v>6911</v>
      </c>
      <c r="V30" s="72">
        <v>8156</v>
      </c>
      <c r="W30" s="72">
        <v>21916</v>
      </c>
      <c r="X30" s="72">
        <v>9594</v>
      </c>
      <c r="Y30" s="72">
        <v>5362</v>
      </c>
      <c r="Z30" s="73">
        <v>1508</v>
      </c>
      <c r="AA30" s="75">
        <v>5451</v>
      </c>
      <c r="AB30" s="72">
        <v>5951</v>
      </c>
      <c r="AC30" s="72">
        <v>892</v>
      </c>
      <c r="AD30" s="72">
        <v>377</v>
      </c>
      <c r="AE30" s="72">
        <v>832</v>
      </c>
      <c r="AF30" s="72">
        <v>1383</v>
      </c>
      <c r="AG30" s="72">
        <v>1909</v>
      </c>
      <c r="AH30" s="73">
        <v>558</v>
      </c>
      <c r="AI30" s="10" t="s">
        <v>126</v>
      </c>
      <c r="AJ30" s="72">
        <v>18778</v>
      </c>
      <c r="AK30" s="72">
        <v>874</v>
      </c>
      <c r="AL30" s="72">
        <v>6930</v>
      </c>
      <c r="AM30" s="72">
        <v>3798</v>
      </c>
      <c r="AN30" s="72">
        <v>2016</v>
      </c>
      <c r="AO30" s="72">
        <v>454</v>
      </c>
      <c r="AP30" s="72">
        <v>1302</v>
      </c>
      <c r="AQ30" s="72">
        <v>1736</v>
      </c>
      <c r="AR30" s="72">
        <v>1668</v>
      </c>
      <c r="AS30" s="72">
        <v>11628</v>
      </c>
      <c r="AT30" s="72">
        <v>1207</v>
      </c>
      <c r="AU30" s="72">
        <v>564</v>
      </c>
      <c r="AV30" s="72">
        <v>2095</v>
      </c>
      <c r="AW30" s="72">
        <v>7762</v>
      </c>
      <c r="AX30" s="72">
        <v>34318</v>
      </c>
      <c r="AY30" s="73">
        <v>5978</v>
      </c>
      <c r="AZ30" s="72">
        <v>16187</v>
      </c>
      <c r="BA30" s="72">
        <v>12153</v>
      </c>
      <c r="BB30" s="72">
        <v>17948</v>
      </c>
      <c r="BC30" s="72">
        <v>15353</v>
      </c>
      <c r="BD30" s="72">
        <v>292</v>
      </c>
      <c r="BE30" s="72">
        <v>2303</v>
      </c>
      <c r="BF30" s="72">
        <v>35050</v>
      </c>
      <c r="BG30" s="72">
        <v>3897</v>
      </c>
      <c r="BH30" s="72">
        <v>6504</v>
      </c>
      <c r="BI30" s="72">
        <v>5309</v>
      </c>
      <c r="BJ30" s="72">
        <v>19339</v>
      </c>
      <c r="BK30" s="72">
        <v>129075</v>
      </c>
      <c r="BL30" s="72">
        <v>15073</v>
      </c>
      <c r="BM30" s="72">
        <v>43768</v>
      </c>
      <c r="BN30" s="72">
        <v>33865</v>
      </c>
      <c r="BO30" s="73">
        <v>36369</v>
      </c>
      <c r="BP30" s="12"/>
    </row>
    <row r="31" spans="1:68" ht="11.25" customHeight="1">
      <c r="A31" s="10" t="s">
        <v>127</v>
      </c>
      <c r="B31" s="4">
        <v>3.53</v>
      </c>
      <c r="C31" s="18">
        <v>1.8</v>
      </c>
      <c r="D31" s="16">
        <v>52.8</v>
      </c>
      <c r="E31" s="4"/>
      <c r="F31" s="72">
        <v>340076</v>
      </c>
      <c r="G31" s="72">
        <v>70004</v>
      </c>
      <c r="H31" s="72">
        <v>6606</v>
      </c>
      <c r="I31" s="72">
        <v>9549</v>
      </c>
      <c r="J31" s="72">
        <v>4948</v>
      </c>
      <c r="K31" s="72">
        <v>3626</v>
      </c>
      <c r="L31" s="73">
        <v>8716</v>
      </c>
      <c r="M31" s="75">
        <v>2724</v>
      </c>
      <c r="N31" s="72">
        <v>2977</v>
      </c>
      <c r="O31" s="72">
        <v>4758</v>
      </c>
      <c r="P31" s="72">
        <v>7981</v>
      </c>
      <c r="Q31" s="73">
        <v>2767</v>
      </c>
      <c r="R31" s="72">
        <v>3728</v>
      </c>
      <c r="S31" s="72">
        <v>11624</v>
      </c>
      <c r="T31" s="72">
        <v>14521</v>
      </c>
      <c r="U31" s="72">
        <v>7688</v>
      </c>
      <c r="V31" s="72">
        <v>6833</v>
      </c>
      <c r="W31" s="72">
        <v>25395</v>
      </c>
      <c r="X31" s="72">
        <v>8913</v>
      </c>
      <c r="Y31" s="72">
        <v>5323</v>
      </c>
      <c r="Z31" s="73">
        <v>2200</v>
      </c>
      <c r="AA31" s="75">
        <v>8959</v>
      </c>
      <c r="AB31" s="72">
        <v>12147</v>
      </c>
      <c r="AC31" s="72">
        <v>5204</v>
      </c>
      <c r="AD31" s="72">
        <v>1686</v>
      </c>
      <c r="AE31" s="72">
        <v>479</v>
      </c>
      <c r="AF31" s="72">
        <v>2321</v>
      </c>
      <c r="AG31" s="72">
        <v>2058</v>
      </c>
      <c r="AH31" s="73">
        <v>398</v>
      </c>
      <c r="AI31" s="10" t="s">
        <v>127</v>
      </c>
      <c r="AJ31" s="72">
        <v>14791</v>
      </c>
      <c r="AK31" s="72">
        <v>0</v>
      </c>
      <c r="AL31" s="72">
        <v>4440</v>
      </c>
      <c r="AM31" s="72">
        <v>3926</v>
      </c>
      <c r="AN31" s="72">
        <v>1353</v>
      </c>
      <c r="AO31" s="72">
        <v>210</v>
      </c>
      <c r="AP31" s="72">
        <v>1457</v>
      </c>
      <c r="AQ31" s="72">
        <v>1933</v>
      </c>
      <c r="AR31" s="72">
        <v>1472</v>
      </c>
      <c r="AS31" s="72">
        <v>10088</v>
      </c>
      <c r="AT31" s="72">
        <v>1661</v>
      </c>
      <c r="AU31" s="72">
        <v>203</v>
      </c>
      <c r="AV31" s="72">
        <v>1099</v>
      </c>
      <c r="AW31" s="72">
        <v>7124</v>
      </c>
      <c r="AX31" s="72">
        <v>31649</v>
      </c>
      <c r="AY31" s="73">
        <v>4192</v>
      </c>
      <c r="AZ31" s="72">
        <v>13885</v>
      </c>
      <c r="BA31" s="72">
        <v>13573</v>
      </c>
      <c r="BB31" s="72">
        <v>10056</v>
      </c>
      <c r="BC31" s="72">
        <v>7256</v>
      </c>
      <c r="BD31" s="72">
        <v>354</v>
      </c>
      <c r="BE31" s="72">
        <v>2446</v>
      </c>
      <c r="BF31" s="72">
        <v>30162</v>
      </c>
      <c r="BG31" s="72">
        <v>484</v>
      </c>
      <c r="BH31" s="72">
        <v>5655</v>
      </c>
      <c r="BI31" s="72">
        <v>4828</v>
      </c>
      <c r="BJ31" s="72">
        <v>19195</v>
      </c>
      <c r="BK31" s="72">
        <v>121263</v>
      </c>
      <c r="BL31" s="72">
        <v>14547</v>
      </c>
      <c r="BM31" s="72">
        <v>49490</v>
      </c>
      <c r="BN31" s="72">
        <v>32894</v>
      </c>
      <c r="BO31" s="73">
        <v>24333</v>
      </c>
      <c r="BP31" s="12"/>
    </row>
    <row r="32" spans="1:112" ht="11.25" customHeight="1">
      <c r="A32" s="10" t="s">
        <v>128</v>
      </c>
      <c r="B32" s="4">
        <v>3.57</v>
      </c>
      <c r="C32" s="4">
        <v>1.94</v>
      </c>
      <c r="D32" s="16">
        <v>53.5</v>
      </c>
      <c r="E32" s="4"/>
      <c r="F32" s="72">
        <v>468521</v>
      </c>
      <c r="G32" s="72">
        <v>94963</v>
      </c>
      <c r="H32" s="72">
        <v>11262</v>
      </c>
      <c r="I32" s="72">
        <v>14969</v>
      </c>
      <c r="J32" s="72">
        <v>6589</v>
      </c>
      <c r="K32" s="72">
        <v>4117</v>
      </c>
      <c r="L32" s="73">
        <v>10428</v>
      </c>
      <c r="M32" s="75">
        <v>3917</v>
      </c>
      <c r="N32" s="72">
        <v>3527</v>
      </c>
      <c r="O32" s="72">
        <v>5753</v>
      </c>
      <c r="P32" s="72">
        <v>10490</v>
      </c>
      <c r="Q32" s="73">
        <v>3106</v>
      </c>
      <c r="R32" s="72">
        <v>5880</v>
      </c>
      <c r="S32" s="72">
        <v>14925</v>
      </c>
      <c r="T32" s="72">
        <v>17131</v>
      </c>
      <c r="U32" s="72">
        <v>8544</v>
      </c>
      <c r="V32" s="72">
        <v>8587</v>
      </c>
      <c r="W32" s="72">
        <v>26093</v>
      </c>
      <c r="X32" s="72">
        <v>10346</v>
      </c>
      <c r="Y32" s="72">
        <v>5934</v>
      </c>
      <c r="Z32" s="73">
        <v>6066</v>
      </c>
      <c r="AA32" s="75">
        <v>3747</v>
      </c>
      <c r="AB32" s="72">
        <v>12402</v>
      </c>
      <c r="AC32" s="72">
        <v>4545</v>
      </c>
      <c r="AD32" s="72">
        <v>1341</v>
      </c>
      <c r="AE32" s="72">
        <v>1030</v>
      </c>
      <c r="AF32" s="72">
        <v>2699</v>
      </c>
      <c r="AG32" s="72">
        <v>2419</v>
      </c>
      <c r="AH32" s="73">
        <v>368</v>
      </c>
      <c r="AI32" s="10" t="s">
        <v>128</v>
      </c>
      <c r="AJ32" s="72">
        <v>16874</v>
      </c>
      <c r="AK32" s="72">
        <v>45</v>
      </c>
      <c r="AL32" s="72">
        <v>6624</v>
      </c>
      <c r="AM32" s="72">
        <v>3851</v>
      </c>
      <c r="AN32" s="72">
        <v>1161</v>
      </c>
      <c r="AO32" s="72">
        <v>171</v>
      </c>
      <c r="AP32" s="72">
        <v>1376</v>
      </c>
      <c r="AQ32" s="72">
        <v>1846</v>
      </c>
      <c r="AR32" s="72">
        <v>1799</v>
      </c>
      <c r="AS32" s="72">
        <v>9651</v>
      </c>
      <c r="AT32" s="72">
        <v>1742</v>
      </c>
      <c r="AU32" s="72">
        <v>709</v>
      </c>
      <c r="AV32" s="72">
        <v>2343</v>
      </c>
      <c r="AW32" s="72">
        <v>4858</v>
      </c>
      <c r="AX32" s="72">
        <v>44442</v>
      </c>
      <c r="AY32" s="73">
        <v>2703</v>
      </c>
      <c r="AZ32" s="72">
        <v>31047</v>
      </c>
      <c r="BA32" s="72">
        <v>10692</v>
      </c>
      <c r="BB32" s="72">
        <v>7951</v>
      </c>
      <c r="BC32" s="72">
        <v>6269</v>
      </c>
      <c r="BD32" s="72">
        <v>99</v>
      </c>
      <c r="BE32" s="72">
        <v>1583</v>
      </c>
      <c r="BF32" s="72">
        <v>41401</v>
      </c>
      <c r="BG32" s="72">
        <v>9360</v>
      </c>
      <c r="BH32" s="72">
        <v>10642</v>
      </c>
      <c r="BI32" s="72">
        <v>5245</v>
      </c>
      <c r="BJ32" s="72">
        <v>16154</v>
      </c>
      <c r="BK32" s="72">
        <v>197613</v>
      </c>
      <c r="BL32" s="72">
        <v>18966</v>
      </c>
      <c r="BM32" s="72">
        <v>114729</v>
      </c>
      <c r="BN32" s="72">
        <v>52657</v>
      </c>
      <c r="BO32" s="73">
        <v>11260</v>
      </c>
      <c r="BP32" s="12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</row>
    <row r="33" spans="1:68" ht="11.25" customHeight="1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74"/>
      <c r="M33" s="14"/>
      <c r="N33" s="4"/>
      <c r="O33" s="4"/>
      <c r="P33" s="4"/>
      <c r="Q33" s="74"/>
      <c r="R33" s="4"/>
      <c r="S33" s="4"/>
      <c r="T33" s="4"/>
      <c r="U33" s="4"/>
      <c r="V33" s="4"/>
      <c r="W33" s="4"/>
      <c r="X33" s="4"/>
      <c r="Y33" s="4"/>
      <c r="Z33" s="74"/>
      <c r="AA33" s="14"/>
      <c r="AB33" s="4"/>
      <c r="AC33" s="4"/>
      <c r="AD33" s="4"/>
      <c r="AE33" s="4"/>
      <c r="AF33" s="4"/>
      <c r="AG33" s="4"/>
      <c r="AH33" s="7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7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74"/>
      <c r="BP33" s="12"/>
    </row>
    <row r="34" spans="1:68" ht="11.25" customHeight="1">
      <c r="A34" s="9" t="s">
        <v>198</v>
      </c>
      <c r="B34" s="4">
        <v>3.54</v>
      </c>
      <c r="C34" s="4">
        <v>1.82</v>
      </c>
      <c r="D34" s="16">
        <v>53.4</v>
      </c>
      <c r="E34" s="4"/>
      <c r="F34" s="72">
        <v>365660</v>
      </c>
      <c r="G34" s="72">
        <v>67518</v>
      </c>
      <c r="H34" s="72">
        <v>5963</v>
      </c>
      <c r="I34" s="72">
        <v>9044</v>
      </c>
      <c r="J34" s="72">
        <v>5060</v>
      </c>
      <c r="K34" s="72">
        <v>3515</v>
      </c>
      <c r="L34" s="73">
        <v>8037</v>
      </c>
      <c r="M34" s="75">
        <v>2404</v>
      </c>
      <c r="N34" s="72">
        <v>2422</v>
      </c>
      <c r="O34" s="72">
        <v>4821</v>
      </c>
      <c r="P34" s="72">
        <v>7499</v>
      </c>
      <c r="Q34" s="73">
        <v>2420</v>
      </c>
      <c r="R34" s="72">
        <v>3416</v>
      </c>
      <c r="S34" s="72">
        <v>12918</v>
      </c>
      <c r="T34" s="72">
        <v>9883</v>
      </c>
      <c r="U34" s="72">
        <v>7617</v>
      </c>
      <c r="V34" s="72">
        <v>2266</v>
      </c>
      <c r="W34" s="72">
        <v>32665</v>
      </c>
      <c r="X34" s="72">
        <v>13615</v>
      </c>
      <c r="Y34" s="72">
        <v>6604</v>
      </c>
      <c r="Z34" s="73">
        <v>4410</v>
      </c>
      <c r="AA34" s="75">
        <v>8036</v>
      </c>
      <c r="AB34" s="72">
        <v>7592</v>
      </c>
      <c r="AC34" s="72">
        <v>2105</v>
      </c>
      <c r="AD34" s="72">
        <v>482</v>
      </c>
      <c r="AE34" s="72">
        <v>1196</v>
      </c>
      <c r="AF34" s="72">
        <v>1989</v>
      </c>
      <c r="AG34" s="72">
        <v>1467</v>
      </c>
      <c r="AH34" s="73">
        <v>353</v>
      </c>
      <c r="AI34" s="9" t="s">
        <v>198</v>
      </c>
      <c r="AJ34" s="72">
        <v>20511</v>
      </c>
      <c r="AK34" s="72">
        <v>17</v>
      </c>
      <c r="AL34" s="72">
        <v>9490</v>
      </c>
      <c r="AM34" s="72">
        <v>5145</v>
      </c>
      <c r="AN34" s="72">
        <v>1408</v>
      </c>
      <c r="AO34" s="72">
        <v>84</v>
      </c>
      <c r="AP34" s="72">
        <v>1765</v>
      </c>
      <c r="AQ34" s="72">
        <v>1970</v>
      </c>
      <c r="AR34" s="72">
        <v>633</v>
      </c>
      <c r="AS34" s="72">
        <v>7839</v>
      </c>
      <c r="AT34" s="72">
        <v>1669</v>
      </c>
      <c r="AU34" s="72">
        <v>527</v>
      </c>
      <c r="AV34" s="72">
        <v>1595</v>
      </c>
      <c r="AW34" s="72">
        <v>4049</v>
      </c>
      <c r="AX34" s="72">
        <v>38918</v>
      </c>
      <c r="AY34" s="73">
        <v>3334</v>
      </c>
      <c r="AZ34" s="72">
        <v>24906</v>
      </c>
      <c r="BA34" s="72">
        <v>10678</v>
      </c>
      <c r="BB34" s="72">
        <v>12646</v>
      </c>
      <c r="BC34" s="72">
        <v>9136</v>
      </c>
      <c r="BD34" s="72">
        <v>312</v>
      </c>
      <c r="BE34" s="72">
        <v>3198</v>
      </c>
      <c r="BF34" s="72">
        <v>33916</v>
      </c>
      <c r="BG34" s="72">
        <v>6064</v>
      </c>
      <c r="BH34" s="72">
        <v>5242</v>
      </c>
      <c r="BI34" s="72">
        <v>4362</v>
      </c>
      <c r="BJ34" s="72">
        <v>18248</v>
      </c>
      <c r="BK34" s="72">
        <v>134170</v>
      </c>
      <c r="BL34" s="72">
        <v>16496</v>
      </c>
      <c r="BM34" s="72">
        <v>51159</v>
      </c>
      <c r="BN34" s="72">
        <v>46393</v>
      </c>
      <c r="BO34" s="73">
        <v>20122</v>
      </c>
      <c r="BP34" s="12"/>
    </row>
    <row r="35" spans="1:68" ht="11.25" customHeight="1">
      <c r="A35" s="10" t="s">
        <v>118</v>
      </c>
      <c r="B35" s="4">
        <v>3.51</v>
      </c>
      <c r="C35" s="4">
        <v>1.79</v>
      </c>
      <c r="D35" s="16">
        <v>53.8</v>
      </c>
      <c r="E35" s="4"/>
      <c r="F35" s="72">
        <v>292442</v>
      </c>
      <c r="G35" s="72">
        <v>64581</v>
      </c>
      <c r="H35" s="72">
        <v>6375</v>
      </c>
      <c r="I35" s="72">
        <v>9386</v>
      </c>
      <c r="J35" s="72">
        <v>4922</v>
      </c>
      <c r="K35" s="72">
        <v>3563</v>
      </c>
      <c r="L35" s="73">
        <v>8091</v>
      </c>
      <c r="M35" s="75">
        <v>2874</v>
      </c>
      <c r="N35" s="72">
        <v>2633</v>
      </c>
      <c r="O35" s="72">
        <v>4530</v>
      </c>
      <c r="P35" s="72">
        <v>6866</v>
      </c>
      <c r="Q35" s="73">
        <v>2760</v>
      </c>
      <c r="R35" s="72">
        <v>3402</v>
      </c>
      <c r="S35" s="72">
        <v>9178</v>
      </c>
      <c r="T35" s="72">
        <v>8104</v>
      </c>
      <c r="U35" s="72">
        <v>6069</v>
      </c>
      <c r="V35" s="72">
        <v>2035</v>
      </c>
      <c r="W35" s="72">
        <v>26856</v>
      </c>
      <c r="X35" s="72">
        <v>12518</v>
      </c>
      <c r="Y35" s="72">
        <v>6653</v>
      </c>
      <c r="Z35" s="73">
        <v>4744</v>
      </c>
      <c r="AA35" s="75">
        <v>2942</v>
      </c>
      <c r="AB35" s="72">
        <v>5978</v>
      </c>
      <c r="AC35" s="72">
        <v>1998</v>
      </c>
      <c r="AD35" s="72">
        <v>828</v>
      </c>
      <c r="AE35" s="72">
        <v>163</v>
      </c>
      <c r="AF35" s="72">
        <v>1353</v>
      </c>
      <c r="AG35" s="72">
        <v>1336</v>
      </c>
      <c r="AH35" s="73">
        <v>299</v>
      </c>
      <c r="AI35" s="10" t="s">
        <v>118</v>
      </c>
      <c r="AJ35" s="72">
        <v>9943</v>
      </c>
      <c r="AK35" s="72">
        <v>466</v>
      </c>
      <c r="AL35" s="72">
        <v>2835</v>
      </c>
      <c r="AM35" s="72">
        <v>1940</v>
      </c>
      <c r="AN35" s="72">
        <v>899</v>
      </c>
      <c r="AO35" s="72">
        <v>1085</v>
      </c>
      <c r="AP35" s="72">
        <v>861</v>
      </c>
      <c r="AQ35" s="72">
        <v>1238</v>
      </c>
      <c r="AR35" s="72">
        <v>618</v>
      </c>
      <c r="AS35" s="72">
        <v>9455</v>
      </c>
      <c r="AT35" s="72">
        <v>1646</v>
      </c>
      <c r="AU35" s="72">
        <v>728</v>
      </c>
      <c r="AV35" s="72">
        <v>1307</v>
      </c>
      <c r="AW35" s="72">
        <v>5774</v>
      </c>
      <c r="AX35" s="72">
        <v>26955</v>
      </c>
      <c r="AY35" s="73">
        <v>2342</v>
      </c>
      <c r="AZ35" s="72">
        <v>14847</v>
      </c>
      <c r="BA35" s="72">
        <v>9767</v>
      </c>
      <c r="BB35" s="72">
        <v>15020</v>
      </c>
      <c r="BC35" s="72">
        <v>12989</v>
      </c>
      <c r="BD35" s="72">
        <v>277</v>
      </c>
      <c r="BE35" s="72">
        <v>1753</v>
      </c>
      <c r="BF35" s="72">
        <v>26059</v>
      </c>
      <c r="BG35" s="72">
        <v>1667</v>
      </c>
      <c r="BH35" s="72">
        <v>3325</v>
      </c>
      <c r="BI35" s="72">
        <v>5490</v>
      </c>
      <c r="BJ35" s="72">
        <v>15576</v>
      </c>
      <c r="BK35" s="72">
        <v>99493</v>
      </c>
      <c r="BL35" s="72">
        <v>19078</v>
      </c>
      <c r="BM35" s="72">
        <v>44426</v>
      </c>
      <c r="BN35" s="72">
        <v>21549</v>
      </c>
      <c r="BO35" s="73">
        <v>14440</v>
      </c>
      <c r="BP35" s="12"/>
    </row>
    <row r="36" spans="1:68" ht="11.25" customHeight="1">
      <c r="A36" s="10" t="s">
        <v>119</v>
      </c>
      <c r="B36" s="4">
        <v>3.55</v>
      </c>
      <c r="C36" s="18">
        <v>1.78</v>
      </c>
      <c r="D36" s="4">
        <v>52.6</v>
      </c>
      <c r="E36" s="4"/>
      <c r="F36" s="72">
        <v>403432</v>
      </c>
      <c r="G36" s="72">
        <v>75016</v>
      </c>
      <c r="H36" s="72">
        <v>6989</v>
      </c>
      <c r="I36" s="72">
        <v>9621</v>
      </c>
      <c r="J36" s="72">
        <v>6069</v>
      </c>
      <c r="K36" s="72">
        <v>3920</v>
      </c>
      <c r="L36" s="73">
        <v>8641</v>
      </c>
      <c r="M36" s="75">
        <v>3001</v>
      </c>
      <c r="N36" s="72">
        <v>2886</v>
      </c>
      <c r="O36" s="72">
        <v>5223</v>
      </c>
      <c r="P36" s="72">
        <v>8267</v>
      </c>
      <c r="Q36" s="73">
        <v>3301</v>
      </c>
      <c r="R36" s="72">
        <v>4148</v>
      </c>
      <c r="S36" s="72">
        <v>12949</v>
      </c>
      <c r="T36" s="72">
        <v>12675</v>
      </c>
      <c r="U36" s="72">
        <v>6873</v>
      </c>
      <c r="V36" s="72">
        <v>5802</v>
      </c>
      <c r="W36" s="72">
        <v>29044</v>
      </c>
      <c r="X36" s="72">
        <v>10914</v>
      </c>
      <c r="Y36" s="72">
        <v>7273</v>
      </c>
      <c r="Z36" s="73">
        <v>3777</v>
      </c>
      <c r="AA36" s="75">
        <v>7080</v>
      </c>
      <c r="AB36" s="72">
        <v>7809</v>
      </c>
      <c r="AC36" s="72">
        <v>2326</v>
      </c>
      <c r="AD36" s="72">
        <v>609</v>
      </c>
      <c r="AE36" s="72">
        <v>700</v>
      </c>
      <c r="AF36" s="72">
        <v>2305</v>
      </c>
      <c r="AG36" s="72">
        <v>1609</v>
      </c>
      <c r="AH36" s="73">
        <v>258</v>
      </c>
      <c r="AI36" s="10" t="s">
        <v>119</v>
      </c>
      <c r="AJ36" s="72">
        <v>20875</v>
      </c>
      <c r="AK36" s="72">
        <v>1158</v>
      </c>
      <c r="AL36" s="72">
        <v>9355</v>
      </c>
      <c r="AM36" s="72">
        <v>3587</v>
      </c>
      <c r="AN36" s="72">
        <v>1487</v>
      </c>
      <c r="AO36" s="72">
        <v>69</v>
      </c>
      <c r="AP36" s="72">
        <v>1023</v>
      </c>
      <c r="AQ36" s="72">
        <v>2308</v>
      </c>
      <c r="AR36" s="72">
        <v>1888</v>
      </c>
      <c r="AS36" s="72">
        <v>11072</v>
      </c>
      <c r="AT36" s="72">
        <v>1192</v>
      </c>
      <c r="AU36" s="72">
        <v>170</v>
      </c>
      <c r="AV36" s="72">
        <v>3155</v>
      </c>
      <c r="AW36" s="72">
        <v>6555</v>
      </c>
      <c r="AX36" s="72">
        <v>40643</v>
      </c>
      <c r="AY36" s="73">
        <v>7193</v>
      </c>
      <c r="AZ36" s="72">
        <v>24331</v>
      </c>
      <c r="BA36" s="72">
        <v>9119</v>
      </c>
      <c r="BB36" s="72">
        <v>18069</v>
      </c>
      <c r="BC36" s="72">
        <v>16500</v>
      </c>
      <c r="BD36" s="72">
        <v>519</v>
      </c>
      <c r="BE36" s="72">
        <v>1051</v>
      </c>
      <c r="BF36" s="72">
        <v>33744</v>
      </c>
      <c r="BG36" s="72">
        <v>2316</v>
      </c>
      <c r="BH36" s="72">
        <v>6697</v>
      </c>
      <c r="BI36" s="72">
        <v>4775</v>
      </c>
      <c r="BJ36" s="72">
        <v>19955</v>
      </c>
      <c r="BK36" s="72">
        <v>154486</v>
      </c>
      <c r="BL36" s="72">
        <v>39789</v>
      </c>
      <c r="BM36" s="72">
        <v>53414</v>
      </c>
      <c r="BN36" s="72">
        <v>40688</v>
      </c>
      <c r="BO36" s="73">
        <v>20596</v>
      </c>
      <c r="BP36" s="12"/>
    </row>
    <row r="37" spans="1:68" ht="11.25" customHeight="1">
      <c r="A37" s="10" t="s">
        <v>120</v>
      </c>
      <c r="B37" s="4">
        <v>3.37</v>
      </c>
      <c r="C37" s="18">
        <v>1.73</v>
      </c>
      <c r="D37" s="4">
        <v>53.9</v>
      </c>
      <c r="E37" s="4"/>
      <c r="F37" s="72">
        <v>425763</v>
      </c>
      <c r="G37" s="72">
        <v>70103</v>
      </c>
      <c r="H37" s="72">
        <v>6374</v>
      </c>
      <c r="I37" s="72">
        <v>9975</v>
      </c>
      <c r="J37" s="72">
        <v>5559</v>
      </c>
      <c r="K37" s="72">
        <v>3625</v>
      </c>
      <c r="L37" s="73">
        <v>9275</v>
      </c>
      <c r="M37" s="75">
        <v>2755</v>
      </c>
      <c r="N37" s="72">
        <v>2889</v>
      </c>
      <c r="O37" s="72">
        <v>4499</v>
      </c>
      <c r="P37" s="72">
        <v>7541</v>
      </c>
      <c r="Q37" s="73">
        <v>3477</v>
      </c>
      <c r="R37" s="72">
        <v>3556</v>
      </c>
      <c r="S37" s="72">
        <v>10579</v>
      </c>
      <c r="T37" s="72">
        <v>9867</v>
      </c>
      <c r="U37" s="72">
        <v>6478</v>
      </c>
      <c r="V37" s="72">
        <v>3389</v>
      </c>
      <c r="W37" s="72">
        <v>22027</v>
      </c>
      <c r="X37" s="72">
        <v>9839</v>
      </c>
      <c r="Y37" s="72">
        <v>6119</v>
      </c>
      <c r="Z37" s="73">
        <v>1558</v>
      </c>
      <c r="AA37" s="75">
        <v>4510</v>
      </c>
      <c r="AB37" s="72">
        <v>8034</v>
      </c>
      <c r="AC37" s="72">
        <v>2001</v>
      </c>
      <c r="AD37" s="72">
        <v>785</v>
      </c>
      <c r="AE37" s="72">
        <v>772</v>
      </c>
      <c r="AF37" s="72">
        <v>2305</v>
      </c>
      <c r="AG37" s="72">
        <v>1816</v>
      </c>
      <c r="AH37" s="73">
        <v>355</v>
      </c>
      <c r="AI37" s="10" t="s">
        <v>120</v>
      </c>
      <c r="AJ37" s="72">
        <v>16115</v>
      </c>
      <c r="AK37" s="72">
        <v>0</v>
      </c>
      <c r="AL37" s="72">
        <v>6790</v>
      </c>
      <c r="AM37" s="72">
        <v>3140</v>
      </c>
      <c r="AN37" s="72">
        <v>1414</v>
      </c>
      <c r="AO37" s="72">
        <v>242</v>
      </c>
      <c r="AP37" s="72">
        <v>894</v>
      </c>
      <c r="AQ37" s="72">
        <v>1697</v>
      </c>
      <c r="AR37" s="72">
        <v>1937</v>
      </c>
      <c r="AS37" s="72">
        <v>6679</v>
      </c>
      <c r="AT37" s="72">
        <v>1150</v>
      </c>
      <c r="AU37" s="72">
        <v>353</v>
      </c>
      <c r="AV37" s="72">
        <v>1158</v>
      </c>
      <c r="AW37" s="72">
        <v>4018</v>
      </c>
      <c r="AX37" s="72">
        <v>82548</v>
      </c>
      <c r="AY37" s="73">
        <v>3231</v>
      </c>
      <c r="AZ37" s="72">
        <v>69638</v>
      </c>
      <c r="BA37" s="72">
        <v>9679</v>
      </c>
      <c r="BB37" s="72">
        <v>20444</v>
      </c>
      <c r="BC37" s="72">
        <v>12483</v>
      </c>
      <c r="BD37" s="72">
        <v>1292</v>
      </c>
      <c r="BE37" s="72">
        <v>6670</v>
      </c>
      <c r="BF37" s="72">
        <v>42044</v>
      </c>
      <c r="BG37" s="72">
        <v>6861</v>
      </c>
      <c r="BH37" s="72">
        <v>6543</v>
      </c>
      <c r="BI37" s="72">
        <v>5018</v>
      </c>
      <c r="BJ37" s="72">
        <v>23622</v>
      </c>
      <c r="BK37" s="72">
        <v>147902</v>
      </c>
      <c r="BL37" s="72">
        <v>15425</v>
      </c>
      <c r="BM37" s="72">
        <v>67046</v>
      </c>
      <c r="BN37" s="72">
        <v>31332</v>
      </c>
      <c r="BO37" s="73">
        <v>34098</v>
      </c>
      <c r="BP37" s="12"/>
    </row>
    <row r="38" spans="1:68" ht="11.25" customHeight="1">
      <c r="A38" s="10" t="s">
        <v>121</v>
      </c>
      <c r="B38" s="92" t="s">
        <v>199</v>
      </c>
      <c r="C38" s="87">
        <v>1.65</v>
      </c>
      <c r="D38" s="71">
        <v>52.7</v>
      </c>
      <c r="E38" s="4"/>
      <c r="F38" s="42">
        <v>372010</v>
      </c>
      <c r="G38" s="42">
        <v>75193</v>
      </c>
      <c r="H38" s="42">
        <v>6634</v>
      </c>
      <c r="I38" s="42">
        <v>10378</v>
      </c>
      <c r="J38" s="42">
        <v>6176</v>
      </c>
      <c r="K38" s="42">
        <v>3351</v>
      </c>
      <c r="L38" s="17">
        <v>10088</v>
      </c>
      <c r="M38" s="47">
        <v>2762</v>
      </c>
      <c r="N38" s="42">
        <v>2940</v>
      </c>
      <c r="O38" s="42">
        <v>4624</v>
      </c>
      <c r="P38" s="42">
        <v>7849</v>
      </c>
      <c r="Q38" s="17">
        <v>3439</v>
      </c>
      <c r="R38" s="42">
        <v>3892</v>
      </c>
      <c r="S38" s="42">
        <v>13060</v>
      </c>
      <c r="T38" s="42">
        <v>12569</v>
      </c>
      <c r="U38" s="42">
        <v>6453</v>
      </c>
      <c r="V38" s="42">
        <v>6116</v>
      </c>
      <c r="W38" s="42">
        <v>22784</v>
      </c>
      <c r="X38" s="42">
        <v>9522</v>
      </c>
      <c r="Y38" s="42">
        <v>5852</v>
      </c>
      <c r="Z38" s="17">
        <v>952</v>
      </c>
      <c r="AA38" s="47">
        <v>6458</v>
      </c>
      <c r="AB38" s="42">
        <v>8602</v>
      </c>
      <c r="AC38" s="42">
        <v>2526</v>
      </c>
      <c r="AD38" s="42">
        <v>1717</v>
      </c>
      <c r="AE38" s="42">
        <v>365</v>
      </c>
      <c r="AF38" s="42">
        <v>1716</v>
      </c>
      <c r="AG38" s="42">
        <v>1957</v>
      </c>
      <c r="AH38" s="17">
        <v>321</v>
      </c>
      <c r="AI38" s="10" t="s">
        <v>121</v>
      </c>
      <c r="AJ38" s="42">
        <v>16193</v>
      </c>
      <c r="AK38" s="42">
        <v>0</v>
      </c>
      <c r="AL38" s="42">
        <v>4691</v>
      </c>
      <c r="AM38" s="42">
        <v>4079</v>
      </c>
      <c r="AN38" s="42">
        <v>1160</v>
      </c>
      <c r="AO38" s="42">
        <v>43</v>
      </c>
      <c r="AP38" s="42">
        <v>1140</v>
      </c>
      <c r="AQ38" s="42">
        <v>1523</v>
      </c>
      <c r="AR38" s="42">
        <v>3556</v>
      </c>
      <c r="AS38" s="42">
        <v>9439</v>
      </c>
      <c r="AT38" s="42">
        <v>1357</v>
      </c>
      <c r="AU38" s="42">
        <v>468</v>
      </c>
      <c r="AV38" s="42">
        <v>2535</v>
      </c>
      <c r="AW38" s="42">
        <v>5079</v>
      </c>
      <c r="AX38" s="42">
        <v>57506</v>
      </c>
      <c r="AY38" s="17">
        <v>7910</v>
      </c>
      <c r="AZ38" s="42">
        <v>39385</v>
      </c>
      <c r="BA38" s="42">
        <v>10212</v>
      </c>
      <c r="BB38" s="42">
        <v>10187</v>
      </c>
      <c r="BC38" s="42">
        <v>8493</v>
      </c>
      <c r="BD38" s="42">
        <v>177</v>
      </c>
      <c r="BE38" s="42">
        <v>1516</v>
      </c>
      <c r="BF38" s="42">
        <v>27351</v>
      </c>
      <c r="BG38" s="42">
        <v>587</v>
      </c>
      <c r="BH38" s="42">
        <v>6125</v>
      </c>
      <c r="BI38" s="42">
        <v>4734</v>
      </c>
      <c r="BJ38" s="42">
        <v>15905</v>
      </c>
      <c r="BK38" s="42">
        <v>132186</v>
      </c>
      <c r="BL38" s="42">
        <v>32450</v>
      </c>
      <c r="BM38" s="42">
        <v>48251</v>
      </c>
      <c r="BN38" s="42">
        <v>36048</v>
      </c>
      <c r="BO38" s="17">
        <v>15437</v>
      </c>
      <c r="BP38" s="12"/>
    </row>
    <row r="39" spans="1:68" ht="11.25" customHeight="1">
      <c r="A39" s="10" t="s">
        <v>122</v>
      </c>
      <c r="B39" s="4">
        <v>3.09</v>
      </c>
      <c r="C39" s="18">
        <v>1.66</v>
      </c>
      <c r="D39" s="16">
        <v>53</v>
      </c>
      <c r="E39" s="4"/>
      <c r="F39" s="72">
        <v>368503</v>
      </c>
      <c r="G39" s="72">
        <v>72466</v>
      </c>
      <c r="H39" s="72">
        <v>6758</v>
      </c>
      <c r="I39" s="72">
        <v>9060</v>
      </c>
      <c r="J39" s="72">
        <v>6028</v>
      </c>
      <c r="K39" s="72">
        <v>3703</v>
      </c>
      <c r="L39" s="73">
        <v>10907</v>
      </c>
      <c r="M39" s="75">
        <v>3233</v>
      </c>
      <c r="N39" s="72">
        <v>2861</v>
      </c>
      <c r="O39" s="72">
        <v>4089</v>
      </c>
      <c r="P39" s="72">
        <v>7300</v>
      </c>
      <c r="Q39" s="73">
        <v>3716</v>
      </c>
      <c r="R39" s="72">
        <v>3664</v>
      </c>
      <c r="S39" s="72">
        <v>11146</v>
      </c>
      <c r="T39" s="72">
        <v>29827</v>
      </c>
      <c r="U39" s="72">
        <v>4513</v>
      </c>
      <c r="V39" s="72">
        <v>25314</v>
      </c>
      <c r="W39" s="72">
        <v>19500</v>
      </c>
      <c r="X39" s="72">
        <v>8945</v>
      </c>
      <c r="Y39" s="72">
        <v>5459</v>
      </c>
      <c r="Z39" s="73">
        <v>944</v>
      </c>
      <c r="AA39" s="75">
        <v>4151</v>
      </c>
      <c r="AB39" s="72">
        <v>12388</v>
      </c>
      <c r="AC39" s="72">
        <v>5130</v>
      </c>
      <c r="AD39" s="72">
        <v>2468</v>
      </c>
      <c r="AE39" s="72">
        <v>178</v>
      </c>
      <c r="AF39" s="72">
        <v>1940</v>
      </c>
      <c r="AG39" s="72">
        <v>2070</v>
      </c>
      <c r="AH39" s="73">
        <v>602</v>
      </c>
      <c r="AI39" s="10" t="s">
        <v>122</v>
      </c>
      <c r="AJ39" s="72">
        <v>13834</v>
      </c>
      <c r="AK39" s="72">
        <v>345</v>
      </c>
      <c r="AL39" s="72">
        <v>5126</v>
      </c>
      <c r="AM39" s="72">
        <v>1969</v>
      </c>
      <c r="AN39" s="72">
        <v>1633</v>
      </c>
      <c r="AO39" s="72">
        <v>210</v>
      </c>
      <c r="AP39" s="72">
        <v>977</v>
      </c>
      <c r="AQ39" s="72">
        <v>1760</v>
      </c>
      <c r="AR39" s="72">
        <v>1815</v>
      </c>
      <c r="AS39" s="72">
        <v>10846</v>
      </c>
      <c r="AT39" s="72">
        <v>1542</v>
      </c>
      <c r="AU39" s="72">
        <v>537</v>
      </c>
      <c r="AV39" s="72">
        <v>1698</v>
      </c>
      <c r="AW39" s="72">
        <v>7069</v>
      </c>
      <c r="AX39" s="72">
        <v>25737</v>
      </c>
      <c r="AY39" s="73">
        <v>2732</v>
      </c>
      <c r="AZ39" s="72">
        <v>14271</v>
      </c>
      <c r="BA39" s="72">
        <v>8733</v>
      </c>
      <c r="BB39" s="72">
        <v>10284</v>
      </c>
      <c r="BC39" s="72">
        <v>7315</v>
      </c>
      <c r="BD39" s="72">
        <v>225</v>
      </c>
      <c r="BE39" s="72">
        <v>2744</v>
      </c>
      <c r="BF39" s="72">
        <v>25735</v>
      </c>
      <c r="BG39" s="72">
        <v>1096</v>
      </c>
      <c r="BH39" s="72">
        <v>6241</v>
      </c>
      <c r="BI39" s="72">
        <v>4415</v>
      </c>
      <c r="BJ39" s="72">
        <v>13983</v>
      </c>
      <c r="BK39" s="72">
        <v>147887</v>
      </c>
      <c r="BL39" s="72">
        <v>45256</v>
      </c>
      <c r="BM39" s="72">
        <v>57745</v>
      </c>
      <c r="BN39" s="72">
        <v>25410</v>
      </c>
      <c r="BO39" s="73">
        <v>19476</v>
      </c>
      <c r="BP39" s="12"/>
    </row>
    <row r="40" spans="1:68" ht="11.25" customHeight="1">
      <c r="A40" s="10" t="s">
        <v>123</v>
      </c>
      <c r="B40" s="4">
        <v>2.99</v>
      </c>
      <c r="C40" s="4">
        <v>1.68</v>
      </c>
      <c r="D40" s="16">
        <v>53.2</v>
      </c>
      <c r="E40" s="4"/>
      <c r="F40" s="72">
        <v>343520</v>
      </c>
      <c r="G40" s="72">
        <v>70314</v>
      </c>
      <c r="H40" s="72">
        <v>5921</v>
      </c>
      <c r="I40" s="72">
        <v>9022</v>
      </c>
      <c r="J40" s="72">
        <v>5409</v>
      </c>
      <c r="K40" s="72">
        <v>3628</v>
      </c>
      <c r="L40" s="73">
        <v>9164</v>
      </c>
      <c r="M40" s="75">
        <v>3016</v>
      </c>
      <c r="N40" s="72">
        <v>2969</v>
      </c>
      <c r="O40" s="72">
        <v>3729</v>
      </c>
      <c r="P40" s="72">
        <v>8769</v>
      </c>
      <c r="Q40" s="73">
        <v>3893</v>
      </c>
      <c r="R40" s="72">
        <v>4649</v>
      </c>
      <c r="S40" s="72">
        <v>10146</v>
      </c>
      <c r="T40" s="72">
        <v>7547</v>
      </c>
      <c r="U40" s="72">
        <v>3820</v>
      </c>
      <c r="V40" s="72">
        <v>3728</v>
      </c>
      <c r="W40" s="72">
        <v>21456</v>
      </c>
      <c r="X40" s="72">
        <v>8995</v>
      </c>
      <c r="Y40" s="72">
        <v>5148</v>
      </c>
      <c r="Z40" s="73">
        <v>851</v>
      </c>
      <c r="AA40" s="75">
        <v>6462</v>
      </c>
      <c r="AB40" s="72">
        <v>14078</v>
      </c>
      <c r="AC40" s="72">
        <v>5960</v>
      </c>
      <c r="AD40" s="72">
        <v>786</v>
      </c>
      <c r="AE40" s="72">
        <v>1038</v>
      </c>
      <c r="AF40" s="72">
        <v>3481</v>
      </c>
      <c r="AG40" s="72">
        <v>2123</v>
      </c>
      <c r="AH40" s="73">
        <v>689</v>
      </c>
      <c r="AI40" s="10" t="s">
        <v>123</v>
      </c>
      <c r="AJ40" s="72">
        <v>16286</v>
      </c>
      <c r="AK40" s="72">
        <v>58</v>
      </c>
      <c r="AL40" s="72">
        <v>5873</v>
      </c>
      <c r="AM40" s="72">
        <v>4654</v>
      </c>
      <c r="AN40" s="72">
        <v>1837</v>
      </c>
      <c r="AO40" s="72">
        <v>126</v>
      </c>
      <c r="AP40" s="72">
        <v>771</v>
      </c>
      <c r="AQ40" s="72">
        <v>1839</v>
      </c>
      <c r="AR40" s="72">
        <v>1128</v>
      </c>
      <c r="AS40" s="72">
        <v>16233</v>
      </c>
      <c r="AT40" s="72">
        <v>1946</v>
      </c>
      <c r="AU40" s="72">
        <v>699</v>
      </c>
      <c r="AV40" s="72">
        <v>3042</v>
      </c>
      <c r="AW40" s="72">
        <v>10545</v>
      </c>
      <c r="AX40" s="72">
        <v>30553</v>
      </c>
      <c r="AY40" s="73">
        <v>6231</v>
      </c>
      <c r="AZ40" s="72">
        <v>13397</v>
      </c>
      <c r="BA40" s="72">
        <v>10926</v>
      </c>
      <c r="BB40" s="72">
        <v>12756</v>
      </c>
      <c r="BC40" s="72">
        <v>8214</v>
      </c>
      <c r="BD40" s="72">
        <v>26</v>
      </c>
      <c r="BE40" s="72">
        <v>4515</v>
      </c>
      <c r="BF40" s="72">
        <v>35394</v>
      </c>
      <c r="BG40" s="72">
        <v>6828</v>
      </c>
      <c r="BH40" s="72">
        <v>6873</v>
      </c>
      <c r="BI40" s="72">
        <v>4547</v>
      </c>
      <c r="BJ40" s="72">
        <v>17146</v>
      </c>
      <c r="BK40" s="72">
        <v>118902</v>
      </c>
      <c r="BL40" s="72">
        <v>26928</v>
      </c>
      <c r="BM40" s="72">
        <v>41316</v>
      </c>
      <c r="BN40" s="72">
        <v>34812</v>
      </c>
      <c r="BO40" s="73">
        <v>15846</v>
      </c>
      <c r="BP40" s="12"/>
    </row>
    <row r="41" spans="1:68" ht="11.25" customHeight="1">
      <c r="A41" s="10" t="s">
        <v>124</v>
      </c>
      <c r="B41" s="4">
        <v>2.94</v>
      </c>
      <c r="C41" s="4">
        <v>1.69</v>
      </c>
      <c r="D41" s="16">
        <v>54.5</v>
      </c>
      <c r="E41" s="4"/>
      <c r="F41" s="72">
        <v>395685</v>
      </c>
      <c r="G41" s="72">
        <v>77556</v>
      </c>
      <c r="H41" s="72">
        <v>6306</v>
      </c>
      <c r="I41" s="72">
        <v>9975</v>
      </c>
      <c r="J41" s="72">
        <v>5824</v>
      </c>
      <c r="K41" s="72">
        <v>3820</v>
      </c>
      <c r="L41" s="73">
        <v>9588</v>
      </c>
      <c r="M41" s="75">
        <v>4067</v>
      </c>
      <c r="N41" s="72">
        <v>3103</v>
      </c>
      <c r="O41" s="72">
        <v>4389</v>
      </c>
      <c r="P41" s="72">
        <v>8780</v>
      </c>
      <c r="Q41" s="73">
        <v>4057</v>
      </c>
      <c r="R41" s="72">
        <v>4194</v>
      </c>
      <c r="S41" s="72">
        <v>13454</v>
      </c>
      <c r="T41" s="72">
        <v>14616</v>
      </c>
      <c r="U41" s="72">
        <v>3311</v>
      </c>
      <c r="V41" s="72">
        <v>11305</v>
      </c>
      <c r="W41" s="72">
        <v>22915</v>
      </c>
      <c r="X41" s="72">
        <v>12905</v>
      </c>
      <c r="Y41" s="72">
        <v>4476</v>
      </c>
      <c r="Z41" s="73">
        <v>256</v>
      </c>
      <c r="AA41" s="75">
        <v>5279</v>
      </c>
      <c r="AB41" s="72">
        <v>16469</v>
      </c>
      <c r="AC41" s="72">
        <v>4275</v>
      </c>
      <c r="AD41" s="72">
        <v>4539</v>
      </c>
      <c r="AE41" s="72">
        <v>554</v>
      </c>
      <c r="AF41" s="72">
        <v>3914</v>
      </c>
      <c r="AG41" s="72">
        <v>2444</v>
      </c>
      <c r="AH41" s="73">
        <v>744</v>
      </c>
      <c r="AI41" s="10" t="s">
        <v>124</v>
      </c>
      <c r="AJ41" s="72">
        <v>19163</v>
      </c>
      <c r="AK41" s="72">
        <v>7813</v>
      </c>
      <c r="AL41" s="72">
        <v>3941</v>
      </c>
      <c r="AM41" s="72">
        <v>2671</v>
      </c>
      <c r="AN41" s="72">
        <v>1475</v>
      </c>
      <c r="AO41" s="72">
        <v>73</v>
      </c>
      <c r="AP41" s="72">
        <v>657</v>
      </c>
      <c r="AQ41" s="72">
        <v>1173</v>
      </c>
      <c r="AR41" s="72">
        <v>1360</v>
      </c>
      <c r="AS41" s="72">
        <v>14121</v>
      </c>
      <c r="AT41" s="72">
        <v>1469</v>
      </c>
      <c r="AU41" s="72">
        <v>877</v>
      </c>
      <c r="AV41" s="72">
        <v>2118</v>
      </c>
      <c r="AW41" s="72">
        <v>9657</v>
      </c>
      <c r="AX41" s="72">
        <v>65637</v>
      </c>
      <c r="AY41" s="73">
        <v>8232</v>
      </c>
      <c r="AZ41" s="72">
        <v>46758</v>
      </c>
      <c r="BA41" s="72">
        <v>10647</v>
      </c>
      <c r="BB41" s="72">
        <v>6352</v>
      </c>
      <c r="BC41" s="72">
        <v>3050</v>
      </c>
      <c r="BD41" s="72">
        <v>108</v>
      </c>
      <c r="BE41" s="72">
        <v>3194</v>
      </c>
      <c r="BF41" s="72">
        <v>27355</v>
      </c>
      <c r="BG41" s="72">
        <v>655</v>
      </c>
      <c r="BH41" s="72">
        <v>7989</v>
      </c>
      <c r="BI41" s="72">
        <v>4873</v>
      </c>
      <c r="BJ41" s="72">
        <v>13838</v>
      </c>
      <c r="BK41" s="72">
        <v>131501</v>
      </c>
      <c r="BL41" s="72">
        <v>22437</v>
      </c>
      <c r="BM41" s="72">
        <v>49297</v>
      </c>
      <c r="BN41" s="72">
        <v>45767</v>
      </c>
      <c r="BO41" s="73">
        <v>13999</v>
      </c>
      <c r="BP41" s="12"/>
    </row>
    <row r="42" spans="1:68" ht="11.25" customHeight="1">
      <c r="A42" s="10" t="s">
        <v>125</v>
      </c>
      <c r="B42" s="18">
        <v>3.03</v>
      </c>
      <c r="C42" s="88">
        <v>1.66</v>
      </c>
      <c r="D42" s="16">
        <v>54.2</v>
      </c>
      <c r="E42" s="4"/>
      <c r="F42" s="72">
        <v>380614</v>
      </c>
      <c r="G42" s="72">
        <v>70253</v>
      </c>
      <c r="H42" s="72">
        <v>8601</v>
      </c>
      <c r="I42" s="72">
        <v>8636</v>
      </c>
      <c r="J42" s="72">
        <v>4902</v>
      </c>
      <c r="K42" s="72">
        <v>3616</v>
      </c>
      <c r="L42" s="73">
        <v>9158</v>
      </c>
      <c r="M42" s="75">
        <v>3052</v>
      </c>
      <c r="N42" s="72">
        <v>2565</v>
      </c>
      <c r="O42" s="72">
        <v>4150</v>
      </c>
      <c r="P42" s="72">
        <v>8764</v>
      </c>
      <c r="Q42" s="73">
        <v>3152</v>
      </c>
      <c r="R42" s="72">
        <v>3372</v>
      </c>
      <c r="S42" s="72">
        <v>10283</v>
      </c>
      <c r="T42" s="72">
        <v>16878</v>
      </c>
      <c r="U42" s="72">
        <v>4342</v>
      </c>
      <c r="V42" s="72">
        <v>12536</v>
      </c>
      <c r="W42" s="72">
        <v>25484</v>
      </c>
      <c r="X42" s="72">
        <v>12818</v>
      </c>
      <c r="Y42" s="72">
        <v>4235</v>
      </c>
      <c r="Z42" s="73">
        <v>1041</v>
      </c>
      <c r="AA42" s="75">
        <v>7389</v>
      </c>
      <c r="AB42" s="72">
        <v>11579</v>
      </c>
      <c r="AC42" s="72">
        <v>3386</v>
      </c>
      <c r="AD42" s="72">
        <v>2285</v>
      </c>
      <c r="AE42" s="72">
        <v>522</v>
      </c>
      <c r="AF42" s="72">
        <v>2712</v>
      </c>
      <c r="AG42" s="72">
        <v>2347</v>
      </c>
      <c r="AH42" s="73">
        <v>328</v>
      </c>
      <c r="AI42" s="10" t="s">
        <v>125</v>
      </c>
      <c r="AJ42" s="72">
        <v>15728</v>
      </c>
      <c r="AK42" s="72">
        <v>3970</v>
      </c>
      <c r="AL42" s="72">
        <v>3566</v>
      </c>
      <c r="AM42" s="72">
        <v>3230</v>
      </c>
      <c r="AN42" s="72">
        <v>1224</v>
      </c>
      <c r="AO42" s="72">
        <v>316</v>
      </c>
      <c r="AP42" s="72">
        <v>921</v>
      </c>
      <c r="AQ42" s="72">
        <v>1237</v>
      </c>
      <c r="AR42" s="72">
        <v>1264</v>
      </c>
      <c r="AS42" s="72">
        <v>13455</v>
      </c>
      <c r="AT42" s="72">
        <v>1347</v>
      </c>
      <c r="AU42" s="72">
        <v>925</v>
      </c>
      <c r="AV42" s="72">
        <v>3443</v>
      </c>
      <c r="AW42" s="72">
        <v>7740</v>
      </c>
      <c r="AX42" s="72">
        <v>28727</v>
      </c>
      <c r="AY42" s="73">
        <v>3309</v>
      </c>
      <c r="AZ42" s="72">
        <v>13348</v>
      </c>
      <c r="BA42" s="72">
        <v>12070</v>
      </c>
      <c r="BB42" s="72">
        <v>9098</v>
      </c>
      <c r="BC42" s="72">
        <v>6480</v>
      </c>
      <c r="BD42" s="72">
        <v>14</v>
      </c>
      <c r="BE42" s="72">
        <v>2603</v>
      </c>
      <c r="BF42" s="72">
        <v>35950</v>
      </c>
      <c r="BG42" s="72">
        <v>10693</v>
      </c>
      <c r="BH42" s="72">
        <v>6604</v>
      </c>
      <c r="BI42" s="72">
        <v>4164</v>
      </c>
      <c r="BJ42" s="72">
        <v>14489</v>
      </c>
      <c r="BK42" s="72">
        <v>153462</v>
      </c>
      <c r="BL42" s="72">
        <v>57647</v>
      </c>
      <c r="BM42" s="72">
        <v>48779</v>
      </c>
      <c r="BN42" s="72">
        <v>31750</v>
      </c>
      <c r="BO42" s="73">
        <v>15286</v>
      </c>
      <c r="BP42" s="12"/>
    </row>
    <row r="43" spans="1:68" ht="11.25" customHeight="1">
      <c r="A43" s="10" t="s">
        <v>126</v>
      </c>
      <c r="B43" s="4">
        <v>3.06</v>
      </c>
      <c r="C43" s="4">
        <v>1.65</v>
      </c>
      <c r="D43" s="16">
        <v>53.9</v>
      </c>
      <c r="E43" s="4"/>
      <c r="F43" s="72">
        <v>429697</v>
      </c>
      <c r="G43" s="72">
        <v>72368</v>
      </c>
      <c r="H43" s="72">
        <v>9449</v>
      </c>
      <c r="I43" s="72">
        <v>8891</v>
      </c>
      <c r="J43" s="72">
        <v>5031</v>
      </c>
      <c r="K43" s="72">
        <v>3528</v>
      </c>
      <c r="L43" s="73">
        <v>9227</v>
      </c>
      <c r="M43" s="75">
        <v>3105</v>
      </c>
      <c r="N43" s="72">
        <v>2942</v>
      </c>
      <c r="O43" s="72">
        <v>4215</v>
      </c>
      <c r="P43" s="72">
        <v>9053</v>
      </c>
      <c r="Q43" s="73">
        <v>3453</v>
      </c>
      <c r="R43" s="72">
        <v>3673</v>
      </c>
      <c r="S43" s="72">
        <v>9803</v>
      </c>
      <c r="T43" s="72">
        <v>61060</v>
      </c>
      <c r="U43" s="72">
        <v>2828</v>
      </c>
      <c r="V43" s="72">
        <v>58232</v>
      </c>
      <c r="W43" s="72">
        <v>18700</v>
      </c>
      <c r="X43" s="72">
        <v>9673</v>
      </c>
      <c r="Y43" s="72">
        <v>4037</v>
      </c>
      <c r="Z43" s="73">
        <v>1265</v>
      </c>
      <c r="AA43" s="75">
        <v>3724</v>
      </c>
      <c r="AB43" s="72">
        <v>10259</v>
      </c>
      <c r="AC43" s="72">
        <v>2761</v>
      </c>
      <c r="AD43" s="72">
        <v>2022</v>
      </c>
      <c r="AE43" s="72">
        <v>1295</v>
      </c>
      <c r="AF43" s="72">
        <v>1763</v>
      </c>
      <c r="AG43" s="72">
        <v>1840</v>
      </c>
      <c r="AH43" s="73">
        <v>578</v>
      </c>
      <c r="AI43" s="10" t="s">
        <v>126</v>
      </c>
      <c r="AJ43" s="72">
        <v>27268</v>
      </c>
      <c r="AK43" s="72">
        <v>1765</v>
      </c>
      <c r="AL43" s="72">
        <v>9081</v>
      </c>
      <c r="AM43" s="72">
        <v>3310</v>
      </c>
      <c r="AN43" s="72">
        <v>2495</v>
      </c>
      <c r="AO43" s="72">
        <v>5486</v>
      </c>
      <c r="AP43" s="72">
        <v>1150</v>
      </c>
      <c r="AQ43" s="72">
        <v>1507</v>
      </c>
      <c r="AR43" s="72">
        <v>2474</v>
      </c>
      <c r="AS43" s="72">
        <v>12582</v>
      </c>
      <c r="AT43" s="72">
        <v>1303</v>
      </c>
      <c r="AU43" s="72">
        <v>936</v>
      </c>
      <c r="AV43" s="72">
        <v>2385</v>
      </c>
      <c r="AW43" s="72">
        <v>7959</v>
      </c>
      <c r="AX43" s="72">
        <v>32495</v>
      </c>
      <c r="AY43" s="73">
        <v>4425</v>
      </c>
      <c r="AZ43" s="72">
        <v>16816</v>
      </c>
      <c r="BA43" s="72">
        <v>11254</v>
      </c>
      <c r="BB43" s="72">
        <v>19779</v>
      </c>
      <c r="BC43" s="72">
        <v>15749</v>
      </c>
      <c r="BD43" s="72">
        <v>19</v>
      </c>
      <c r="BE43" s="72">
        <v>4011</v>
      </c>
      <c r="BF43" s="72">
        <v>36552</v>
      </c>
      <c r="BG43" s="72">
        <v>1701</v>
      </c>
      <c r="BH43" s="72">
        <v>5966</v>
      </c>
      <c r="BI43" s="72">
        <v>4743</v>
      </c>
      <c r="BJ43" s="72">
        <v>24142</v>
      </c>
      <c r="BK43" s="72">
        <v>138633</v>
      </c>
      <c r="BL43" s="72">
        <v>25312</v>
      </c>
      <c r="BM43" s="72">
        <v>57268</v>
      </c>
      <c r="BN43" s="72">
        <v>41969</v>
      </c>
      <c r="BO43" s="73">
        <v>14084</v>
      </c>
      <c r="BP43" s="12"/>
    </row>
    <row r="44" spans="1:68" ht="11.25" customHeight="1">
      <c r="A44" s="10" t="s">
        <v>127</v>
      </c>
      <c r="B44" s="4">
        <v>3.11</v>
      </c>
      <c r="C44" s="18">
        <v>1.58</v>
      </c>
      <c r="D44" s="16">
        <v>55</v>
      </c>
      <c r="E44" s="4"/>
      <c r="F44" s="72">
        <v>339694</v>
      </c>
      <c r="G44" s="72">
        <v>68143</v>
      </c>
      <c r="H44" s="72">
        <v>5973</v>
      </c>
      <c r="I44" s="72">
        <v>9181</v>
      </c>
      <c r="J44" s="72">
        <v>4910</v>
      </c>
      <c r="K44" s="72">
        <v>3428</v>
      </c>
      <c r="L44" s="73">
        <v>8490</v>
      </c>
      <c r="M44" s="75">
        <v>2953</v>
      </c>
      <c r="N44" s="72">
        <v>2794</v>
      </c>
      <c r="O44" s="72">
        <v>4664</v>
      </c>
      <c r="P44" s="72">
        <v>7802</v>
      </c>
      <c r="Q44" s="73">
        <v>2719</v>
      </c>
      <c r="R44" s="72">
        <v>4298</v>
      </c>
      <c r="S44" s="72">
        <v>10931</v>
      </c>
      <c r="T44" s="72">
        <v>10142</v>
      </c>
      <c r="U44" s="72">
        <v>2769</v>
      </c>
      <c r="V44" s="72">
        <v>7372</v>
      </c>
      <c r="W44" s="72">
        <v>24746</v>
      </c>
      <c r="X44" s="72">
        <v>9847</v>
      </c>
      <c r="Y44" s="72">
        <v>4436</v>
      </c>
      <c r="Z44" s="73">
        <v>3156</v>
      </c>
      <c r="AA44" s="75">
        <v>7307</v>
      </c>
      <c r="AB44" s="72">
        <v>16079</v>
      </c>
      <c r="AC44" s="72">
        <v>6115</v>
      </c>
      <c r="AD44" s="72">
        <v>3946</v>
      </c>
      <c r="AE44" s="72">
        <v>1673</v>
      </c>
      <c r="AF44" s="72">
        <v>1962</v>
      </c>
      <c r="AG44" s="72">
        <v>1941</v>
      </c>
      <c r="AH44" s="73">
        <v>442</v>
      </c>
      <c r="AI44" s="10" t="s">
        <v>127</v>
      </c>
      <c r="AJ44" s="72">
        <v>19358</v>
      </c>
      <c r="AK44" s="72">
        <v>1469</v>
      </c>
      <c r="AL44" s="72">
        <v>6964</v>
      </c>
      <c r="AM44" s="72">
        <v>4304</v>
      </c>
      <c r="AN44" s="72">
        <v>3124</v>
      </c>
      <c r="AO44" s="72">
        <v>82</v>
      </c>
      <c r="AP44" s="72">
        <v>1263</v>
      </c>
      <c r="AQ44" s="72">
        <v>1315</v>
      </c>
      <c r="AR44" s="72">
        <v>836</v>
      </c>
      <c r="AS44" s="72">
        <v>16031</v>
      </c>
      <c r="AT44" s="72">
        <v>1287</v>
      </c>
      <c r="AU44" s="72">
        <v>755</v>
      </c>
      <c r="AV44" s="72">
        <v>3597</v>
      </c>
      <c r="AW44" s="72">
        <v>10392</v>
      </c>
      <c r="AX44" s="72">
        <v>43750</v>
      </c>
      <c r="AY44" s="73">
        <v>3583</v>
      </c>
      <c r="AZ44" s="72">
        <v>26523</v>
      </c>
      <c r="BA44" s="72">
        <v>13644</v>
      </c>
      <c r="BB44" s="72">
        <v>10751</v>
      </c>
      <c r="BC44" s="72">
        <v>7461</v>
      </c>
      <c r="BD44" s="72">
        <v>45</v>
      </c>
      <c r="BE44" s="72">
        <v>3245</v>
      </c>
      <c r="BF44" s="72">
        <v>25678</v>
      </c>
      <c r="BG44" s="72">
        <v>3085</v>
      </c>
      <c r="BH44" s="72">
        <v>5421</v>
      </c>
      <c r="BI44" s="72">
        <v>4417</v>
      </c>
      <c r="BJ44" s="72">
        <v>12756</v>
      </c>
      <c r="BK44" s="72">
        <v>105016</v>
      </c>
      <c r="BL44" s="72">
        <v>19288</v>
      </c>
      <c r="BM44" s="72">
        <v>40243</v>
      </c>
      <c r="BN44" s="72">
        <v>29238</v>
      </c>
      <c r="BO44" s="73">
        <v>16248</v>
      </c>
      <c r="BP44" s="12"/>
    </row>
    <row r="45" spans="1:68" ht="11.25" customHeight="1">
      <c r="A45" s="41" t="s">
        <v>128</v>
      </c>
      <c r="B45" s="15">
        <v>3.13</v>
      </c>
      <c r="C45" s="15">
        <v>1.57</v>
      </c>
      <c r="D45" s="19">
        <v>56</v>
      </c>
      <c r="E45" s="15"/>
      <c r="F45" s="76">
        <v>443198</v>
      </c>
      <c r="G45" s="76">
        <v>92252</v>
      </c>
      <c r="H45" s="76">
        <v>10412</v>
      </c>
      <c r="I45" s="76">
        <v>14937</v>
      </c>
      <c r="J45" s="76">
        <v>6404</v>
      </c>
      <c r="K45" s="76">
        <v>3534</v>
      </c>
      <c r="L45" s="77">
        <v>11175</v>
      </c>
      <c r="M45" s="78">
        <v>3533</v>
      </c>
      <c r="N45" s="76">
        <v>3191</v>
      </c>
      <c r="O45" s="76">
        <v>6700</v>
      </c>
      <c r="P45" s="76">
        <v>11664</v>
      </c>
      <c r="Q45" s="77">
        <v>2815</v>
      </c>
      <c r="R45" s="76">
        <v>4513</v>
      </c>
      <c r="S45" s="76">
        <v>13375</v>
      </c>
      <c r="T45" s="76">
        <v>13528</v>
      </c>
      <c r="U45" s="76">
        <v>3022</v>
      </c>
      <c r="V45" s="76">
        <v>10506</v>
      </c>
      <c r="W45" s="76">
        <v>24931</v>
      </c>
      <c r="X45" s="76">
        <v>10407</v>
      </c>
      <c r="Y45" s="76">
        <v>5418</v>
      </c>
      <c r="Z45" s="77">
        <v>5219</v>
      </c>
      <c r="AA45" s="78">
        <v>3887</v>
      </c>
      <c r="AB45" s="76">
        <v>13878</v>
      </c>
      <c r="AC45" s="76">
        <v>4674</v>
      </c>
      <c r="AD45" s="76">
        <v>1115</v>
      </c>
      <c r="AE45" s="76">
        <v>1604</v>
      </c>
      <c r="AF45" s="76">
        <v>3778</v>
      </c>
      <c r="AG45" s="76">
        <v>2447</v>
      </c>
      <c r="AH45" s="77">
        <v>260</v>
      </c>
      <c r="AI45" s="41" t="s">
        <v>128</v>
      </c>
      <c r="AJ45" s="76">
        <v>19203</v>
      </c>
      <c r="AK45" s="76">
        <v>840</v>
      </c>
      <c r="AL45" s="76">
        <v>7979</v>
      </c>
      <c r="AM45" s="76">
        <v>3415</v>
      </c>
      <c r="AN45" s="76">
        <v>1541</v>
      </c>
      <c r="AO45" s="76">
        <v>33</v>
      </c>
      <c r="AP45" s="76">
        <v>1437</v>
      </c>
      <c r="AQ45" s="76">
        <v>2880</v>
      </c>
      <c r="AR45" s="76">
        <v>1078</v>
      </c>
      <c r="AS45" s="76">
        <v>11395</v>
      </c>
      <c r="AT45" s="76">
        <v>1658</v>
      </c>
      <c r="AU45" s="76">
        <v>657</v>
      </c>
      <c r="AV45" s="76">
        <v>3842</v>
      </c>
      <c r="AW45" s="76">
        <v>5237</v>
      </c>
      <c r="AX45" s="76">
        <v>30575</v>
      </c>
      <c r="AY45" s="77">
        <v>1558</v>
      </c>
      <c r="AZ45" s="76">
        <v>14753</v>
      </c>
      <c r="BA45" s="76">
        <v>14265</v>
      </c>
      <c r="BB45" s="76">
        <v>10703</v>
      </c>
      <c r="BC45" s="76">
        <v>6725</v>
      </c>
      <c r="BD45" s="76">
        <v>115</v>
      </c>
      <c r="BE45" s="76">
        <v>3863</v>
      </c>
      <c r="BF45" s="76">
        <v>39121</v>
      </c>
      <c r="BG45" s="76">
        <v>7498</v>
      </c>
      <c r="BH45" s="76">
        <v>11976</v>
      </c>
      <c r="BI45" s="76">
        <v>5068</v>
      </c>
      <c r="BJ45" s="76">
        <v>14579</v>
      </c>
      <c r="BK45" s="76">
        <v>187612</v>
      </c>
      <c r="BL45" s="76">
        <v>52208</v>
      </c>
      <c r="BM45" s="76">
        <v>61513</v>
      </c>
      <c r="BN45" s="76">
        <v>55779</v>
      </c>
      <c r="BO45" s="77">
        <v>18112</v>
      </c>
      <c r="BP45" s="12"/>
    </row>
    <row r="46" spans="1:68" ht="16.5" customHeight="1">
      <c r="A46" s="40" t="s">
        <v>129</v>
      </c>
      <c r="B46" s="11"/>
      <c r="C46" s="11"/>
      <c r="D46" s="40" t="s">
        <v>0</v>
      </c>
      <c r="E46" s="40"/>
      <c r="F46" s="40" t="s">
        <v>0</v>
      </c>
      <c r="G46" s="11"/>
      <c r="H46" s="40" t="s">
        <v>0</v>
      </c>
      <c r="I46" s="11"/>
      <c r="J46" s="11"/>
      <c r="K46" s="12"/>
      <c r="L46" s="12"/>
      <c r="M46" s="12"/>
      <c r="N46" s="7"/>
      <c r="O46" s="7"/>
      <c r="P46" s="7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40" t="s">
        <v>202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7"/>
    </row>
    <row r="47" spans="1:68" ht="11.25" customHeight="1">
      <c r="A47" s="80" t="s">
        <v>195</v>
      </c>
      <c r="B47" s="13" t="s">
        <v>130</v>
      </c>
      <c r="C47" s="13" t="s">
        <v>130</v>
      </c>
      <c r="D47" s="13" t="s">
        <v>130</v>
      </c>
      <c r="E47" s="13"/>
      <c r="F47" s="48">
        <v>100</v>
      </c>
      <c r="G47" s="48">
        <v>21.68655909671027</v>
      </c>
      <c r="H47" s="48">
        <v>2.272374893221829</v>
      </c>
      <c r="I47" s="48">
        <v>3.19924891359911</v>
      </c>
      <c r="J47" s="48">
        <v>1.634809063139329</v>
      </c>
      <c r="K47" s="48">
        <v>0.9994323971459619</v>
      </c>
      <c r="L47" s="48">
        <v>2.877374086390734</v>
      </c>
      <c r="M47" s="48">
        <v>0.9254296234524922</v>
      </c>
      <c r="N47" s="48">
        <v>0.82371248376464</v>
      </c>
      <c r="O47" s="48">
        <v>1.3456588537581966</v>
      </c>
      <c r="P47" s="48">
        <v>2.249422523338859</v>
      </c>
      <c r="Q47" s="49">
        <v>0.9391513942379847</v>
      </c>
      <c r="R47" s="48">
        <v>1.0527622398533938</v>
      </c>
      <c r="S47" s="48">
        <v>3.3670923499999437</v>
      </c>
      <c r="T47" s="48">
        <v>7.616259847006769</v>
      </c>
      <c r="U47" s="48">
        <v>2.329721964876329</v>
      </c>
      <c r="V47" s="48">
        <v>5.286492744726541</v>
      </c>
      <c r="W47" s="48">
        <v>6.011309176547056</v>
      </c>
      <c r="X47" s="48">
        <v>2.679897944329783</v>
      </c>
      <c r="Y47" s="48">
        <v>1.459991897836</v>
      </c>
      <c r="Z47" s="48">
        <v>0.6704935662272916</v>
      </c>
      <c r="AA47" s="49">
        <v>1.2009709055578812</v>
      </c>
      <c r="AB47" s="48">
        <v>3.2315898634932063</v>
      </c>
      <c r="AC47" s="48">
        <v>1.2543458856692125</v>
      </c>
      <c r="AD47" s="48">
        <v>0.3509433153197477</v>
      </c>
      <c r="AE47" s="48">
        <v>0.2584116373254734</v>
      </c>
      <c r="AF47" s="48">
        <v>0.5722068692358125</v>
      </c>
      <c r="AG47" s="48">
        <v>0.553000903876513</v>
      </c>
      <c r="AH47" s="49">
        <v>0.2427263894703464</v>
      </c>
      <c r="AI47" s="80" t="s">
        <v>195</v>
      </c>
      <c r="AJ47" s="48">
        <v>4.6691710402930315</v>
      </c>
      <c r="AK47" s="48">
        <v>0.2271314164230187</v>
      </c>
      <c r="AL47" s="48">
        <v>1.706848359763164</v>
      </c>
      <c r="AM47" s="48">
        <v>0.9958439735359401</v>
      </c>
      <c r="AN47" s="48">
        <v>0.41043441365948113</v>
      </c>
      <c r="AO47" s="48">
        <v>0.12755830342039962</v>
      </c>
      <c r="AP47" s="48">
        <v>0.3185346593198019</v>
      </c>
      <c r="AQ47" s="48">
        <v>0.4795397790298392</v>
      </c>
      <c r="AR47" s="48">
        <v>0.4033027038433371</v>
      </c>
      <c r="AS47" s="48">
        <v>2.890238246502133</v>
      </c>
      <c r="AT47" s="48">
        <v>0.4991745497261852</v>
      </c>
      <c r="AU47" s="48">
        <v>0.33871107886294366</v>
      </c>
      <c r="AV47" s="48">
        <v>0.5802638958318993</v>
      </c>
      <c r="AW47" s="48">
        <v>1.4720435846772055</v>
      </c>
      <c r="AX47" s="48">
        <v>9.555768955170658</v>
      </c>
      <c r="AY47" s="49">
        <v>1.3878397577024157</v>
      </c>
      <c r="AZ47" s="48">
        <v>6.269788519978378</v>
      </c>
      <c r="BA47" s="48">
        <v>1.8981406774898637</v>
      </c>
      <c r="BB47" s="48">
        <v>2.5605997858230185</v>
      </c>
      <c r="BC47" s="48">
        <v>1.758846649055556</v>
      </c>
      <c r="BD47" s="48">
        <v>0.10338722363213919</v>
      </c>
      <c r="BE47" s="48">
        <v>0.698365913135323</v>
      </c>
      <c r="BF47" s="48">
        <v>8.728648597411595</v>
      </c>
      <c r="BG47" s="48">
        <v>1.0013055994077973</v>
      </c>
      <c r="BH47" s="48">
        <v>1.9087253987043307</v>
      </c>
      <c r="BI47" s="48">
        <v>1.33884310576935</v>
      </c>
      <c r="BJ47" s="48">
        <v>4.479729356126217</v>
      </c>
      <c r="BK47" s="48">
        <v>33.0499230971481</v>
      </c>
      <c r="BL47" s="48">
        <v>6.876232110072072</v>
      </c>
      <c r="BM47" s="48">
        <v>12.689162396480185</v>
      </c>
      <c r="BN47" s="48">
        <v>9.662383503181623</v>
      </c>
      <c r="BO47" s="49">
        <v>3.822145087414225</v>
      </c>
      <c r="BP47" s="7"/>
    </row>
    <row r="48" spans="1:68" ht="11.25" customHeight="1">
      <c r="A48" s="81" t="s">
        <v>134</v>
      </c>
      <c r="B48" s="4" t="s">
        <v>130</v>
      </c>
      <c r="C48" s="4" t="s">
        <v>130</v>
      </c>
      <c r="D48" s="4" t="s">
        <v>130</v>
      </c>
      <c r="E48" s="4"/>
      <c r="F48" s="50">
        <v>100</v>
      </c>
      <c r="G48" s="50">
        <v>22.297815321225382</v>
      </c>
      <c r="H48" s="50">
        <v>2.2837458335892267</v>
      </c>
      <c r="I48" s="50">
        <v>3.2188977784725674</v>
      </c>
      <c r="J48" s="50">
        <v>1.5870828703988031</v>
      </c>
      <c r="K48" s="50">
        <v>1.081831936620308</v>
      </c>
      <c r="L48" s="50">
        <v>3.0068058354874907</v>
      </c>
      <c r="M48" s="50">
        <v>0.9626656095940505</v>
      </c>
      <c r="N48" s="50">
        <v>0.8021617879415558</v>
      </c>
      <c r="O48" s="50">
        <v>1.3512961236328307</v>
      </c>
      <c r="P48" s="50">
        <v>2.2524356404687595</v>
      </c>
      <c r="Q48" s="51">
        <v>0.8814645666653638</v>
      </c>
      <c r="R48" s="50">
        <v>1.1628989844286504</v>
      </c>
      <c r="S48" s="50">
        <v>3.70659535148595</v>
      </c>
      <c r="T48" s="50">
        <v>4.312119300322147</v>
      </c>
      <c r="U48" s="50">
        <v>1.7527678367046136</v>
      </c>
      <c r="V48" s="50">
        <v>2.5593514636175327</v>
      </c>
      <c r="W48" s="50">
        <v>5.938842393822825</v>
      </c>
      <c r="X48" s="50">
        <v>2.587110786048875</v>
      </c>
      <c r="Y48" s="50">
        <v>1.4347750836073718</v>
      </c>
      <c r="Z48" s="50">
        <v>0.6183204828290836</v>
      </c>
      <c r="AA48" s="51">
        <v>1.29859137629738</v>
      </c>
      <c r="AB48" s="50">
        <v>4.366632981782247</v>
      </c>
      <c r="AC48" s="50">
        <v>1.6654700158002578</v>
      </c>
      <c r="AD48" s="50">
        <v>0.7126307150314609</v>
      </c>
      <c r="AE48" s="50">
        <v>0.5742137557157293</v>
      </c>
      <c r="AF48" s="50">
        <v>0.645677819899392</v>
      </c>
      <c r="AG48" s="50">
        <v>0.5533998470222375</v>
      </c>
      <c r="AH48" s="51">
        <v>0.2152631608332263</v>
      </c>
      <c r="AI48" s="81" t="s">
        <v>134</v>
      </c>
      <c r="AJ48" s="50">
        <v>5.136702938401326</v>
      </c>
      <c r="AK48" s="50">
        <v>0.566553701336043</v>
      </c>
      <c r="AL48" s="50">
        <v>1.7869589249124844</v>
      </c>
      <c r="AM48" s="50">
        <v>1.0073083171887824</v>
      </c>
      <c r="AN48" s="50">
        <v>0.43865535896734426</v>
      </c>
      <c r="AO48" s="50">
        <v>0.06601492928965837</v>
      </c>
      <c r="AP48" s="50">
        <v>0.3257421375571573</v>
      </c>
      <c r="AQ48" s="50">
        <v>0.5173104946094879</v>
      </c>
      <c r="AR48" s="50">
        <v>0.42818140706042623</v>
      </c>
      <c r="AS48" s="50">
        <v>2.965959656302516</v>
      </c>
      <c r="AT48" s="50">
        <v>0.45131789783988696</v>
      </c>
      <c r="AU48" s="50">
        <v>0.2020423089592487</v>
      </c>
      <c r="AV48" s="50">
        <v>0.48093081943599214</v>
      </c>
      <c r="AW48" s="50">
        <v>1.8315792999871585</v>
      </c>
      <c r="AX48" s="50">
        <v>9.437566648614547</v>
      </c>
      <c r="AY48" s="51">
        <v>1.593827291456136</v>
      </c>
      <c r="AZ48" s="50">
        <v>5.644522111986422</v>
      </c>
      <c r="BA48" s="50">
        <v>2.1992172451719885</v>
      </c>
      <c r="BB48" s="50">
        <v>3.02129964100474</v>
      </c>
      <c r="BC48" s="50">
        <v>2.150041036005605</v>
      </c>
      <c r="BD48" s="50">
        <v>0.07452361943152569</v>
      </c>
      <c r="BE48" s="50">
        <v>0.7967796506077237</v>
      </c>
      <c r="BF48" s="50">
        <v>8.33257588869472</v>
      </c>
      <c r="BG48" s="50">
        <v>0.9486407869980068</v>
      </c>
      <c r="BH48" s="50">
        <v>1.8972815739960136</v>
      </c>
      <c r="BI48" s="50">
        <v>1.3400628660439615</v>
      </c>
      <c r="BJ48" s="50">
        <v>4.146612994176795</v>
      </c>
      <c r="BK48" s="50">
        <v>34.1905075623496</v>
      </c>
      <c r="BL48" s="50">
        <v>7.602012160057171</v>
      </c>
      <c r="BM48" s="50">
        <v>10.641378809788343</v>
      </c>
      <c r="BN48" s="50">
        <v>10.076768037697294</v>
      </c>
      <c r="BO48" s="51">
        <v>5.870437884887025</v>
      </c>
      <c r="BP48" s="7"/>
    </row>
    <row r="49" spans="1:68" ht="11.25" customHeight="1">
      <c r="A49" s="81" t="s">
        <v>139</v>
      </c>
      <c r="B49" s="4" t="s">
        <v>130</v>
      </c>
      <c r="C49" s="4" t="s">
        <v>130</v>
      </c>
      <c r="D49" s="4" t="s">
        <v>130</v>
      </c>
      <c r="E49" s="4"/>
      <c r="F49" s="50">
        <v>100</v>
      </c>
      <c r="G49" s="50">
        <v>19.8</v>
      </c>
      <c r="H49" s="50">
        <v>2.1</v>
      </c>
      <c r="I49" s="50">
        <v>2.8</v>
      </c>
      <c r="J49" s="50">
        <v>1.5487441656008847</v>
      </c>
      <c r="K49" s="50">
        <v>0.9601123527446986</v>
      </c>
      <c r="L49" s="50">
        <v>2.7</v>
      </c>
      <c r="M49" s="50">
        <v>0.8821040353187741</v>
      </c>
      <c r="N49" s="50">
        <v>0.802278552428685</v>
      </c>
      <c r="O49" s="50">
        <v>1.3026696756619243</v>
      </c>
      <c r="P49" s="50">
        <v>2.2</v>
      </c>
      <c r="Q49" s="51">
        <v>0.8915576223168686</v>
      </c>
      <c r="R49" s="50">
        <v>0.9</v>
      </c>
      <c r="S49" s="50">
        <v>2.8</v>
      </c>
      <c r="T49" s="50">
        <v>4.3</v>
      </c>
      <c r="U49" s="50">
        <v>1.6</v>
      </c>
      <c r="V49" s="50">
        <v>2.7</v>
      </c>
      <c r="W49" s="50">
        <v>5.8</v>
      </c>
      <c r="X49" s="50">
        <v>2.6</v>
      </c>
      <c r="Y49" s="50">
        <v>1.4</v>
      </c>
      <c r="Z49" s="50">
        <v>0.6</v>
      </c>
      <c r="AA49" s="51">
        <v>1.3345782358957674</v>
      </c>
      <c r="AB49" s="50">
        <v>3.5</v>
      </c>
      <c r="AC49" s="50">
        <v>1.4</v>
      </c>
      <c r="AD49" s="50">
        <v>0.4877142308284717</v>
      </c>
      <c r="AE49" s="50">
        <v>0.3</v>
      </c>
      <c r="AF49" s="50">
        <v>0.5628237366806099</v>
      </c>
      <c r="AG49" s="50">
        <v>0.5833317469190393</v>
      </c>
      <c r="AH49" s="51">
        <v>0.16988333797720062</v>
      </c>
      <c r="AI49" s="81" t="s">
        <v>139</v>
      </c>
      <c r="AJ49" s="50">
        <v>4.479139805788278</v>
      </c>
      <c r="AK49" s="50">
        <v>0.1</v>
      </c>
      <c r="AL49" s="50">
        <v>1.7</v>
      </c>
      <c r="AM49" s="50">
        <v>0.91732243264806</v>
      </c>
      <c r="AN49" s="50">
        <v>0.43404295086903777</v>
      </c>
      <c r="AO49" s="50">
        <v>0</v>
      </c>
      <c r="AP49" s="50">
        <v>0.2723152245583855</v>
      </c>
      <c r="AQ49" s="50">
        <v>0.4564330253382092</v>
      </c>
      <c r="AR49" s="50">
        <v>0.39871638892878963</v>
      </c>
      <c r="AS49" s="50">
        <v>2.6</v>
      </c>
      <c r="AT49" s="50">
        <v>0.4</v>
      </c>
      <c r="AU49" s="50">
        <v>0.18307942051458667</v>
      </c>
      <c r="AV49" s="50">
        <v>0.5</v>
      </c>
      <c r="AW49" s="50">
        <v>1.4953324807077601</v>
      </c>
      <c r="AX49" s="50">
        <v>7.8</v>
      </c>
      <c r="AY49" s="51">
        <v>1.2</v>
      </c>
      <c r="AZ49" s="50">
        <v>4.4</v>
      </c>
      <c r="BA49" s="50">
        <v>2.2</v>
      </c>
      <c r="BB49" s="50">
        <v>3.3</v>
      </c>
      <c r="BC49" s="50">
        <v>2.6</v>
      </c>
      <c r="BD49" s="50">
        <v>0.09566078193495241</v>
      </c>
      <c r="BE49" s="50">
        <v>0.7</v>
      </c>
      <c r="BF49" s="50">
        <v>8</v>
      </c>
      <c r="BG49" s="50">
        <v>1.1</v>
      </c>
      <c r="BH49" s="50">
        <v>1.6</v>
      </c>
      <c r="BI49" s="50">
        <v>1.1</v>
      </c>
      <c r="BJ49" s="50">
        <v>4.2</v>
      </c>
      <c r="BK49" s="50">
        <v>40.4</v>
      </c>
      <c r="BL49" s="50">
        <v>7</v>
      </c>
      <c r="BM49" s="50">
        <v>19</v>
      </c>
      <c r="BN49" s="50">
        <v>9.2</v>
      </c>
      <c r="BO49" s="51">
        <v>5.2</v>
      </c>
      <c r="BP49" s="7"/>
    </row>
    <row r="50" spans="1:68" ht="11.25" customHeight="1">
      <c r="A50" s="81" t="s">
        <v>192</v>
      </c>
      <c r="B50" s="4" t="s">
        <v>130</v>
      </c>
      <c r="C50" s="4" t="s">
        <v>130</v>
      </c>
      <c r="D50" s="4" t="s">
        <v>130</v>
      </c>
      <c r="E50" s="4"/>
      <c r="F50" s="50">
        <v>100</v>
      </c>
      <c r="G50" s="50">
        <v>20.240500960506946</v>
      </c>
      <c r="H50" s="50">
        <v>1.9877666884692522</v>
      </c>
      <c r="I50" s="50">
        <v>2.7125453813771205</v>
      </c>
      <c r="J50" s="50">
        <v>1.5382646226471377</v>
      </c>
      <c r="K50" s="50">
        <v>0.9381837035976436</v>
      </c>
      <c r="L50" s="50">
        <v>2.5768920793700896</v>
      </c>
      <c r="M50" s="50">
        <v>0.8773750988438122</v>
      </c>
      <c r="N50" s="50">
        <v>0.8149394354540416</v>
      </c>
      <c r="O50" s="50">
        <v>1.2962450740799798</v>
      </c>
      <c r="P50" s="50">
        <v>2.3056288635863194</v>
      </c>
      <c r="Q50" s="51">
        <v>0.8887862034105319</v>
      </c>
      <c r="R50" s="50">
        <v>1.114144671545673</v>
      </c>
      <c r="S50" s="50">
        <v>3.189729138125346</v>
      </c>
      <c r="T50" s="50">
        <v>4.390129611490939</v>
      </c>
      <c r="U50" s="50">
        <v>1.3898551809343438</v>
      </c>
      <c r="V50" s="52">
        <v>3.000274430556595</v>
      </c>
      <c r="W50" s="50">
        <v>6.131060657830654</v>
      </c>
      <c r="X50" s="50">
        <v>2.8586335527693083</v>
      </c>
      <c r="Y50" s="50">
        <v>1.3399153278685858</v>
      </c>
      <c r="Z50" s="50">
        <v>0.6999823192961562</v>
      </c>
      <c r="AA50" s="51">
        <v>1.2323992932057286</v>
      </c>
      <c r="AB50" s="50">
        <v>3.1180083934531497</v>
      </c>
      <c r="AC50" s="50">
        <v>1.1410236802113873</v>
      </c>
      <c r="AD50" s="50">
        <v>0.4993551424272895</v>
      </c>
      <c r="AE50" s="50">
        <v>0.15066562968796268</v>
      </c>
      <c r="AF50" s="50">
        <v>0.5668238405308984</v>
      </c>
      <c r="AG50" s="50">
        <v>0.58183616821183</v>
      </c>
      <c r="AH50" s="51">
        <v>0.17839070884436534</v>
      </c>
      <c r="AI50" s="81" t="s">
        <v>192</v>
      </c>
      <c r="AJ50" s="50">
        <v>4.5930129763349745</v>
      </c>
      <c r="AK50" s="50">
        <v>0.08330540216008304</v>
      </c>
      <c r="AL50" s="50">
        <v>1.7838420060982156</v>
      </c>
      <c r="AM50" s="50">
        <v>0.8820176394850252</v>
      </c>
      <c r="AN50" s="50">
        <v>0.42900112700928184</v>
      </c>
      <c r="AO50" s="50">
        <v>0.2522591709160015</v>
      </c>
      <c r="AP50" s="50">
        <v>0.3189034926440679</v>
      </c>
      <c r="AQ50" s="50">
        <v>0.4440351488053594</v>
      </c>
      <c r="AR50" s="50">
        <v>0.39951882452606496</v>
      </c>
      <c r="AS50" s="50">
        <v>2.842601601676521</v>
      </c>
      <c r="AT50" s="50">
        <v>0.4563140179779132</v>
      </c>
      <c r="AU50" s="50">
        <v>0.1704506627009824</v>
      </c>
      <c r="AV50" s="50">
        <v>0.6752076397995898</v>
      </c>
      <c r="AW50" s="50">
        <v>1.5406726694283275</v>
      </c>
      <c r="AX50" s="50">
        <v>9.903754058155414</v>
      </c>
      <c r="AY50" s="51">
        <v>1.1019525788337028</v>
      </c>
      <c r="AZ50" s="50">
        <v>6.408159590588659</v>
      </c>
      <c r="BA50" s="50">
        <v>2.3936418887330526</v>
      </c>
      <c r="BB50" s="50">
        <v>3.0414715552185734</v>
      </c>
      <c r="BC50" s="50">
        <v>2.131468507195396</v>
      </c>
      <c r="BD50" s="50">
        <v>0.09547580075690767</v>
      </c>
      <c r="BE50" s="50">
        <v>0.8145055531511245</v>
      </c>
      <c r="BF50" s="50">
        <v>8.747674662032805</v>
      </c>
      <c r="BG50" s="50">
        <v>0.770292946483872</v>
      </c>
      <c r="BH50" s="50">
        <v>1.7119477085048525</v>
      </c>
      <c r="BI50" s="50">
        <v>1.2943359919471444</v>
      </c>
      <c r="BJ50" s="50">
        <v>4.971163097442373</v>
      </c>
      <c r="BK50" s="50">
        <v>36.991785523300024</v>
      </c>
      <c r="BL50" s="50">
        <v>6.172669970680404</v>
      </c>
      <c r="BM50" s="50">
        <v>17.03753841214263</v>
      </c>
      <c r="BN50" s="50">
        <v>9.917876927115366</v>
      </c>
      <c r="BO50" s="51">
        <v>3.8635700486707476</v>
      </c>
      <c r="BP50" s="7"/>
    </row>
    <row r="51" spans="1:68" ht="11.25" customHeight="1">
      <c r="A51" s="81" t="s">
        <v>194</v>
      </c>
      <c r="B51" s="4" t="s">
        <v>130</v>
      </c>
      <c r="C51" s="4" t="s">
        <v>130</v>
      </c>
      <c r="D51" s="4" t="s">
        <v>130</v>
      </c>
      <c r="E51" s="4"/>
      <c r="F51" s="50">
        <v>100</v>
      </c>
      <c r="G51" s="50">
        <v>20.47536970555735</v>
      </c>
      <c r="H51" s="50">
        <v>2.0691350714032684</v>
      </c>
      <c r="I51" s="50">
        <v>2.74113473302421</v>
      </c>
      <c r="J51" s="50">
        <v>1.610472831862618</v>
      </c>
      <c r="K51" s="50">
        <v>0.9508980262983975</v>
      </c>
      <c r="L51" s="50">
        <v>2.6554825338246877</v>
      </c>
      <c r="M51" s="50">
        <v>0.8544071228791827</v>
      </c>
      <c r="N51" s="50">
        <v>0.8322009971607882</v>
      </c>
      <c r="O51" s="50">
        <v>1.2779096633657085</v>
      </c>
      <c r="P51" s="50">
        <v>2.2459910012319115</v>
      </c>
      <c r="Q51" s="51">
        <v>0.9017273193505237</v>
      </c>
      <c r="R51" s="50">
        <v>1.1256390870110025</v>
      </c>
      <c r="S51" s="50">
        <v>3.2103713181450484</v>
      </c>
      <c r="T51" s="50">
        <v>4.040457446189799</v>
      </c>
      <c r="U51" s="50">
        <v>2.1656259748224835</v>
      </c>
      <c r="V51" s="50">
        <v>1.874567112727811</v>
      </c>
      <c r="W51" s="50">
        <v>6.693296393619439</v>
      </c>
      <c r="X51" s="50">
        <v>2.8296948772582837</v>
      </c>
      <c r="Y51" s="50">
        <v>1.564210069949296</v>
      </c>
      <c r="Z51" s="50">
        <v>0.6780799103295495</v>
      </c>
      <c r="AA51" s="51">
        <v>1.6213115360823107</v>
      </c>
      <c r="AB51" s="50">
        <v>2.457213554196165</v>
      </c>
      <c r="AC51" s="50">
        <v>0.7946620703511211</v>
      </c>
      <c r="AD51" s="50">
        <v>0.29105886209467213</v>
      </c>
      <c r="AE51" s="50">
        <v>0.2241761262999836</v>
      </c>
      <c r="AF51" s="50">
        <v>0.5184072920687121</v>
      </c>
      <c r="AG51" s="50">
        <v>0.526338051253853</v>
      </c>
      <c r="AH51" s="51">
        <v>0.10257115212782268</v>
      </c>
      <c r="AI51" s="81" t="s">
        <v>194</v>
      </c>
      <c r="AJ51" s="50">
        <v>4.548819109957333</v>
      </c>
      <c r="AK51" s="50">
        <v>0.18610848221130716</v>
      </c>
      <c r="AL51" s="50">
        <v>1.6295066539069563</v>
      </c>
      <c r="AM51" s="50">
        <v>0.9538059713329491</v>
      </c>
      <c r="AN51" s="50">
        <v>0.34868904550669616</v>
      </c>
      <c r="AO51" s="50">
        <v>0.19430360003595276</v>
      </c>
      <c r="AP51" s="50">
        <v>0.29925397991931774</v>
      </c>
      <c r="AQ51" s="50">
        <v>0.5070398705700101</v>
      </c>
      <c r="AR51" s="50">
        <v>0.43011150647414303</v>
      </c>
      <c r="AS51" s="50">
        <v>2.800615426912767</v>
      </c>
      <c r="AT51" s="50">
        <v>0.4168935744989082</v>
      </c>
      <c r="AU51" s="50">
        <v>0.1557072386682669</v>
      </c>
      <c r="AV51" s="50">
        <v>0.4808683652590451</v>
      </c>
      <c r="AW51" s="50">
        <v>1.7471462484865468</v>
      </c>
      <c r="AX51" s="50">
        <v>11.692318266653272</v>
      </c>
      <c r="AY51" s="51">
        <v>1.1388570189862375</v>
      </c>
      <c r="AZ51" s="50">
        <v>7.712927666189058</v>
      </c>
      <c r="BA51" s="50">
        <v>2.840533581477976</v>
      </c>
      <c r="BB51" s="50">
        <v>3.251611265907781</v>
      </c>
      <c r="BC51" s="50">
        <v>2.64041409137292</v>
      </c>
      <c r="BD51" s="50">
        <v>0.10547909716237436</v>
      </c>
      <c r="BE51" s="50">
        <v>0.5059824360119913</v>
      </c>
      <c r="BF51" s="50">
        <v>8.712203323516816</v>
      </c>
      <c r="BG51" s="50">
        <v>1.1449372676948455</v>
      </c>
      <c r="BH51" s="50">
        <v>1.753226497195155</v>
      </c>
      <c r="BI51" s="50">
        <v>1.2440717575091071</v>
      </c>
      <c r="BJ51" s="50">
        <v>4.570232159757213</v>
      </c>
      <c r="BK51" s="50">
        <v>35.32809550748928</v>
      </c>
      <c r="BL51" s="50">
        <v>6.196566509990113</v>
      </c>
      <c r="BM51" s="50">
        <v>14.67745602394032</v>
      </c>
      <c r="BN51" s="50">
        <v>9.839164203725343</v>
      </c>
      <c r="BO51" s="51">
        <v>4.615173128473011</v>
      </c>
      <c r="BP51" s="7"/>
    </row>
    <row r="52" spans="1:68" ht="11.25" customHeight="1">
      <c r="A52" s="79" t="s">
        <v>201</v>
      </c>
      <c r="B52" s="15" t="s">
        <v>130</v>
      </c>
      <c r="C52" s="15" t="s">
        <v>130</v>
      </c>
      <c r="D52" s="15" t="s">
        <v>130</v>
      </c>
      <c r="E52" s="15"/>
      <c r="F52" s="53">
        <v>100</v>
      </c>
      <c r="G52" s="53">
        <f>G19/$F$19*100</f>
        <v>19.20435347799315</v>
      </c>
      <c r="H52" s="53">
        <f aca="true" t="shared" si="0" ref="H52:AH52">H19/$F$19*100</f>
        <v>1.8804372424464106</v>
      </c>
      <c r="I52" s="53">
        <f t="shared" si="0"/>
        <v>2.5898773216005555</v>
      </c>
      <c r="J52" s="53">
        <f t="shared" si="0"/>
        <v>1.4536153550621287</v>
      </c>
      <c r="K52" s="53">
        <f t="shared" si="0"/>
        <v>0.9481129841218048</v>
      </c>
      <c r="L52" s="53">
        <f t="shared" si="0"/>
        <v>2.452515407164924</v>
      </c>
      <c r="M52" s="53">
        <f t="shared" si="0"/>
        <v>0.806014451947013</v>
      </c>
      <c r="N52" s="53">
        <f t="shared" si="0"/>
        <v>0.7499644753669563</v>
      </c>
      <c r="O52" s="53">
        <f t="shared" si="0"/>
        <v>1.2199422132635822</v>
      </c>
      <c r="P52" s="53">
        <f t="shared" si="0"/>
        <v>2.196211758390392</v>
      </c>
      <c r="Q52" s="54">
        <f t="shared" si="0"/>
        <v>0.8596961196574899</v>
      </c>
      <c r="R52" s="53">
        <f t="shared" si="0"/>
        <v>1.0257408859580335</v>
      </c>
      <c r="S52" s="53">
        <f t="shared" si="0"/>
        <v>3.022225263013857</v>
      </c>
      <c r="T52" s="53">
        <f t="shared" si="0"/>
        <v>4.532680030945903</v>
      </c>
      <c r="U52" s="53">
        <f t="shared" si="0"/>
        <v>1.2738870264040125</v>
      </c>
      <c r="V52" s="53">
        <f t="shared" si="0"/>
        <v>3.258529859111937</v>
      </c>
      <c r="W52" s="53">
        <f t="shared" si="0"/>
        <v>6.383644985237541</v>
      </c>
      <c r="X52" s="53">
        <f t="shared" si="0"/>
        <v>2.8506544426842937</v>
      </c>
      <c r="Y52" s="53">
        <f t="shared" si="0"/>
        <v>1.4409843744243693</v>
      </c>
      <c r="Z52" s="53">
        <f t="shared" si="0"/>
        <v>0.6178654695303907</v>
      </c>
      <c r="AA52" s="54">
        <f t="shared" si="0"/>
        <v>1.4741406985984873</v>
      </c>
      <c r="AB52" s="53">
        <f t="shared" si="0"/>
        <v>2.910914746143604</v>
      </c>
      <c r="AC52" s="53">
        <f t="shared" si="0"/>
        <v>0.9486392749817114</v>
      </c>
      <c r="AD52" s="53">
        <f t="shared" si="0"/>
        <v>0.4733986284860191</v>
      </c>
      <c r="AE52" s="53">
        <f t="shared" si="0"/>
        <v>0.2205158703008805</v>
      </c>
      <c r="AF52" s="53">
        <f t="shared" si="0"/>
        <v>0.6407591219363293</v>
      </c>
      <c r="AG52" s="53">
        <f t="shared" si="0"/>
        <v>0.51313358840897</v>
      </c>
      <c r="AH52" s="54">
        <f t="shared" si="0"/>
        <v>0.11473140745964666</v>
      </c>
      <c r="AI52" s="79" t="s">
        <v>201</v>
      </c>
      <c r="AJ52" s="53">
        <f aca="true" t="shared" si="1" ref="AJ52:BO52">AJ19/$F$19*100</f>
        <v>4.703198269555653</v>
      </c>
      <c r="AK52" s="53">
        <f t="shared" si="1"/>
        <v>0.39261298149035045</v>
      </c>
      <c r="AL52" s="53">
        <f t="shared" si="1"/>
        <v>1.65992137214553</v>
      </c>
      <c r="AM52" s="53">
        <f t="shared" si="1"/>
        <v>0.9089043150587603</v>
      </c>
      <c r="AN52" s="53">
        <f t="shared" si="1"/>
        <v>0.4318216505533949</v>
      </c>
      <c r="AO52" s="53">
        <f t="shared" si="1"/>
        <v>0.17209711118946996</v>
      </c>
      <c r="AP52" s="53">
        <f t="shared" si="1"/>
        <v>0.2820919009099569</v>
      </c>
      <c r="AQ52" s="53">
        <f t="shared" si="1"/>
        <v>0.4483998126404539</v>
      </c>
      <c r="AR52" s="53">
        <f t="shared" si="1"/>
        <v>0.40761227099768954</v>
      </c>
      <c r="AS52" s="53">
        <f t="shared" si="1"/>
        <v>3.0514344057386755</v>
      </c>
      <c r="AT52" s="53">
        <f t="shared" si="1"/>
        <v>0.38524490945165757</v>
      </c>
      <c r="AU52" s="53">
        <f t="shared" si="1"/>
        <v>0.16736049345031026</v>
      </c>
      <c r="AV52" s="53">
        <f t="shared" si="1"/>
        <v>0.6552321205837619</v>
      </c>
      <c r="AW52" s="53">
        <f t="shared" si="1"/>
        <v>1.8435968822529458</v>
      </c>
      <c r="AX52" s="53">
        <f t="shared" si="1"/>
        <v>11.053160639759168</v>
      </c>
      <c r="AY52" s="54">
        <f t="shared" si="1"/>
        <v>1.185996452799604</v>
      </c>
      <c r="AZ52" s="53">
        <f t="shared" si="1"/>
        <v>6.994668673589145</v>
      </c>
      <c r="BA52" s="53">
        <f t="shared" si="1"/>
        <v>2.8724955133704193</v>
      </c>
      <c r="BB52" s="53">
        <f t="shared" si="1"/>
        <v>3.422732607402807</v>
      </c>
      <c r="BC52" s="53">
        <f t="shared" si="1"/>
        <v>2.513038856054187</v>
      </c>
      <c r="BD52" s="53">
        <f t="shared" si="1"/>
        <v>0.068680957217816</v>
      </c>
      <c r="BE52" s="53">
        <f t="shared" si="1"/>
        <v>0.8412759395607576</v>
      </c>
      <c r="BF52" s="53">
        <f t="shared" si="1"/>
        <v>8.52801709392713</v>
      </c>
      <c r="BG52" s="53">
        <f t="shared" si="1"/>
        <v>1.075738517649164</v>
      </c>
      <c r="BH52" s="53">
        <f t="shared" si="1"/>
        <v>1.7322863653826923</v>
      </c>
      <c r="BI52" s="53">
        <f t="shared" si="1"/>
        <v>1.241256993089801</v>
      </c>
      <c r="BJ52" s="53">
        <f t="shared" si="1"/>
        <v>4.478735217805473</v>
      </c>
      <c r="BK52" s="53">
        <f t="shared" si="1"/>
        <v>36.209863743296374</v>
      </c>
      <c r="BL52" s="53">
        <f t="shared" si="1"/>
        <v>8.164350109731643</v>
      </c>
      <c r="BM52" s="53">
        <f t="shared" si="1"/>
        <v>13.605934455736307</v>
      </c>
      <c r="BN52" s="53">
        <f t="shared" si="1"/>
        <v>9.664805351325462</v>
      </c>
      <c r="BO52" s="54">
        <f t="shared" si="1"/>
        <v>4.774773826502956</v>
      </c>
      <c r="BP52" s="7"/>
    </row>
    <row r="53" spans="1:68" ht="16.5" customHeight="1">
      <c r="A53" s="40" t="s">
        <v>131</v>
      </c>
      <c r="B53" s="11"/>
      <c r="C53" s="11"/>
      <c r="D53" s="7"/>
      <c r="E53" s="7"/>
      <c r="F53" s="55"/>
      <c r="G53" s="56"/>
      <c r="H53" s="57"/>
      <c r="I53" s="56"/>
      <c r="J53" s="56"/>
      <c r="K53" s="57"/>
      <c r="L53" s="57"/>
      <c r="M53" s="57"/>
      <c r="N53" s="57"/>
      <c r="O53" s="57"/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40" t="s">
        <v>203</v>
      </c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7"/>
    </row>
    <row r="54" spans="1:68" ht="11.25" customHeight="1">
      <c r="A54" s="80" t="s">
        <v>195</v>
      </c>
      <c r="B54" s="13" t="s">
        <v>130</v>
      </c>
      <c r="C54" s="13" t="s">
        <v>130</v>
      </c>
      <c r="D54" s="13" t="s">
        <v>130</v>
      </c>
      <c r="E54" s="13"/>
      <c r="F54" s="48">
        <v>4.28511546779633</v>
      </c>
      <c r="G54" s="48">
        <v>0.7117538427999559</v>
      </c>
      <c r="H54" s="48">
        <v>-4.241680694646533</v>
      </c>
      <c r="I54" s="48">
        <v>4.734462275024387</v>
      </c>
      <c r="J54" s="48">
        <v>2.0067030924350915</v>
      </c>
      <c r="K54" s="48">
        <v>-4.145111366046872</v>
      </c>
      <c r="L54" s="48">
        <v>7.592597280943814</v>
      </c>
      <c r="M54" s="48">
        <v>-4.370437743417521</v>
      </c>
      <c r="N54" s="48">
        <v>5.849598329514816</v>
      </c>
      <c r="O54" s="48">
        <v>3.7227102722449334</v>
      </c>
      <c r="P54" s="48">
        <v>7.569936107753428</v>
      </c>
      <c r="Q54" s="49">
        <v>0.8066860465116177</v>
      </c>
      <c r="R54" s="48">
        <v>-11.785396849410912</v>
      </c>
      <c r="S54" s="48">
        <v>-4.52259055420453</v>
      </c>
      <c r="T54" s="48">
        <v>20.084974344010888</v>
      </c>
      <c r="U54" s="48">
        <v>16.133967846816756</v>
      </c>
      <c r="V54" s="48">
        <v>21.9104719971271</v>
      </c>
      <c r="W54" s="48">
        <v>6.309794170355243</v>
      </c>
      <c r="X54" s="48">
        <v>5.297508202536139</v>
      </c>
      <c r="Y54" s="48">
        <v>-2.398877506374375</v>
      </c>
      <c r="Z54" s="48">
        <v>-3.0068560235063657</v>
      </c>
      <c r="AA54" s="49">
        <v>30.219013826012485</v>
      </c>
      <c r="AB54" s="48">
        <v>-8.842684254419753</v>
      </c>
      <c r="AC54" s="48">
        <v>9.532537148713093</v>
      </c>
      <c r="AD54" s="48">
        <v>-31.52796125055042</v>
      </c>
      <c r="AE54" s="48">
        <v>-43.718049547778215</v>
      </c>
      <c r="AF54" s="48">
        <v>-15.113164590866468</v>
      </c>
      <c r="AG54" s="48">
        <v>-2.152383994888596</v>
      </c>
      <c r="AH54" s="49">
        <v>28.463927376970855</v>
      </c>
      <c r="AI54" s="80" t="s">
        <v>195</v>
      </c>
      <c r="AJ54" s="48">
        <v>-13.675869867271972</v>
      </c>
      <c r="AK54" s="48">
        <v>-44.99043454495764</v>
      </c>
      <c r="AL54" s="48">
        <v>-18.668000172065213</v>
      </c>
      <c r="AM54" s="48">
        <v>6.879011747608099</v>
      </c>
      <c r="AN54" s="48">
        <v>-14.903373730756641</v>
      </c>
      <c r="AO54" s="48">
        <v>-4.928511354079057</v>
      </c>
      <c r="AP54" s="48">
        <v>-11.930612754274295</v>
      </c>
      <c r="AQ54" s="48">
        <v>-5.82395177732471</v>
      </c>
      <c r="AR54" s="48">
        <v>-15.651845558387611</v>
      </c>
      <c r="AS54" s="48">
        <v>29.745501702058675</v>
      </c>
      <c r="AT54" s="48">
        <v>38.13389957531852</v>
      </c>
      <c r="AU54" s="48">
        <v>184.08101457505208</v>
      </c>
      <c r="AV54" s="48">
        <v>-2.2989816081471326</v>
      </c>
      <c r="AW54" s="48">
        <v>27.67935793285703</v>
      </c>
      <c r="AX54" s="48">
        <v>-1.764675857396747</v>
      </c>
      <c r="AY54" s="49">
        <v>-3.990632318501175</v>
      </c>
      <c r="AZ54" s="48">
        <v>0.8132294025431142</v>
      </c>
      <c r="BA54" s="48">
        <v>-7.975359432785522</v>
      </c>
      <c r="BB54" s="48">
        <v>1.5811338323246105</v>
      </c>
      <c r="BC54" s="48">
        <v>2.8248363943424115</v>
      </c>
      <c r="BD54" s="48">
        <v>-14.325790162708053</v>
      </c>
      <c r="BE54" s="48">
        <v>1.28305839224927</v>
      </c>
      <c r="BF54" s="48">
        <v>3.5590828640817085</v>
      </c>
      <c r="BG54" s="48">
        <v>-21.29184480831663</v>
      </c>
      <c r="BH54" s="48">
        <v>-0.018914765338695627</v>
      </c>
      <c r="BI54" s="48">
        <v>2.7861041323745894</v>
      </c>
      <c r="BJ54" s="48">
        <v>13.557596041076692</v>
      </c>
      <c r="BK54" s="48">
        <v>8.351910975298459</v>
      </c>
      <c r="BL54" s="48">
        <v>-2.2747392325160654</v>
      </c>
      <c r="BM54" s="48">
        <v>29.980141620989322</v>
      </c>
      <c r="BN54" s="48">
        <v>-2.406488423461728</v>
      </c>
      <c r="BO54" s="49">
        <v>0.500854538549178</v>
      </c>
      <c r="BP54" s="7"/>
    </row>
    <row r="55" spans="1:68" ht="11.25" customHeight="1">
      <c r="A55" s="81" t="s">
        <v>134</v>
      </c>
      <c r="B55" s="4" t="s">
        <v>130</v>
      </c>
      <c r="C55" s="4" t="s">
        <v>130</v>
      </c>
      <c r="D55" s="4" t="s">
        <v>130</v>
      </c>
      <c r="E55" s="4"/>
      <c r="F55" s="50">
        <v>1.0575693733687164</v>
      </c>
      <c r="G55" s="50">
        <v>3.9059727571590708</v>
      </c>
      <c r="H55" s="50">
        <v>1.5632604010448192</v>
      </c>
      <c r="I55" s="50">
        <v>1.6782358418691246</v>
      </c>
      <c r="J55" s="50">
        <v>-1.8926791556801104</v>
      </c>
      <c r="K55" s="50">
        <v>9.389395718543936</v>
      </c>
      <c r="L55" s="50">
        <v>5.603400944358161</v>
      </c>
      <c r="M55" s="50">
        <v>5.123765394464086</v>
      </c>
      <c r="N55" s="50">
        <v>-1.5863882952490527</v>
      </c>
      <c r="O55" s="50">
        <v>1.4809224318658165</v>
      </c>
      <c r="P55" s="50">
        <v>1.1929366910805594</v>
      </c>
      <c r="Q55" s="51">
        <v>-5.149832984884539</v>
      </c>
      <c r="R55" s="50">
        <v>11.629901172637025</v>
      </c>
      <c r="S55" s="50">
        <v>11.247176476108134</v>
      </c>
      <c r="T55" s="50">
        <v>-42.78293388331792</v>
      </c>
      <c r="U55" s="50">
        <v>-23.969271902972068</v>
      </c>
      <c r="V55" s="50">
        <v>-51.07496584699454</v>
      </c>
      <c r="W55" s="50">
        <v>-0.16368578336410922</v>
      </c>
      <c r="X55" s="50">
        <v>-2.441386512160615</v>
      </c>
      <c r="Y55" s="50">
        <v>-0.6878854863891504</v>
      </c>
      <c r="Z55" s="50">
        <v>-6.806018378269208</v>
      </c>
      <c r="AA55" s="51">
        <v>9.284318147646985</v>
      </c>
      <c r="AB55" s="50">
        <v>36.552388800815706</v>
      </c>
      <c r="AC55" s="50">
        <v>34.197077665011165</v>
      </c>
      <c r="AD55" s="50">
        <v>105.20900321543407</v>
      </c>
      <c r="AE55" s="50">
        <v>124.55895196506548</v>
      </c>
      <c r="AF55" s="50">
        <v>14.03328863295732</v>
      </c>
      <c r="AG55" s="50">
        <v>1.1304738195323072</v>
      </c>
      <c r="AH55" s="51">
        <v>-10.376569037656902</v>
      </c>
      <c r="AI55" s="81" t="s">
        <v>134</v>
      </c>
      <c r="AJ55" s="50">
        <v>11.176632654540896</v>
      </c>
      <c r="AK55" s="50">
        <v>152.0767090620032</v>
      </c>
      <c r="AL55" s="50">
        <v>5.800684922450383</v>
      </c>
      <c r="AM55" s="50">
        <v>2.2209631728045354</v>
      </c>
      <c r="AN55" s="50">
        <v>8.00615858352578</v>
      </c>
      <c r="AO55" s="50">
        <v>-47.69992922859164</v>
      </c>
      <c r="AP55" s="50">
        <v>3.3441972509564932</v>
      </c>
      <c r="AQ55" s="50">
        <v>9.1</v>
      </c>
      <c r="AR55" s="50">
        <v>7.2915500839395575</v>
      </c>
      <c r="AS55" s="50">
        <v>3.7051786606696613</v>
      </c>
      <c r="AT55" s="50">
        <v>-8.630979292883634</v>
      </c>
      <c r="AU55" s="50">
        <v>-39.718816631130075</v>
      </c>
      <c r="AV55" s="50">
        <v>-16.242075376298093</v>
      </c>
      <c r="AW55" s="50">
        <v>25.72663723325974</v>
      </c>
      <c r="AX55" s="50">
        <v>-0.19248573479951903</v>
      </c>
      <c r="AY55" s="51">
        <v>16.06817590424148</v>
      </c>
      <c r="AZ55" s="50">
        <v>-9.020586086123917</v>
      </c>
      <c r="BA55" s="50">
        <v>17.08697461506452</v>
      </c>
      <c r="BB55" s="50">
        <v>19.23971866241252</v>
      </c>
      <c r="BC55" s="50">
        <v>23.53431793976877</v>
      </c>
      <c r="BD55" s="50">
        <v>-27.15564287273522</v>
      </c>
      <c r="BE55" s="50">
        <v>15.29860392967941</v>
      </c>
      <c r="BF55" s="50">
        <v>-3.528036839478854</v>
      </c>
      <c r="BG55" s="50">
        <v>-4.25766898821196</v>
      </c>
      <c r="BH55" s="50">
        <v>0.45167545581386026</v>
      </c>
      <c r="BI55" s="50">
        <v>1.1496384201743037</v>
      </c>
      <c r="BJ55" s="50">
        <v>-6.457154660365849</v>
      </c>
      <c r="BK55" s="50">
        <v>4.545162775007627</v>
      </c>
      <c r="BL55" s="50">
        <v>11.724103977944079</v>
      </c>
      <c r="BM55" s="50">
        <v>-15.251153409717455</v>
      </c>
      <c r="BN55" s="50">
        <v>5.391561481038565</v>
      </c>
      <c r="BO55" s="51">
        <v>55.21445948180166</v>
      </c>
      <c r="BP55" s="7"/>
    </row>
    <row r="56" spans="1:68" ht="11.25" customHeight="1">
      <c r="A56" s="81" t="s">
        <v>139</v>
      </c>
      <c r="B56" s="4" t="s">
        <v>130</v>
      </c>
      <c r="C56" s="4" t="s">
        <v>130</v>
      </c>
      <c r="D56" s="4" t="s">
        <v>130</v>
      </c>
      <c r="E56" s="4"/>
      <c r="F56" s="50">
        <v>9.3</v>
      </c>
      <c r="G56" s="50">
        <v>-2.8</v>
      </c>
      <c r="H56" s="50">
        <v>-1.1</v>
      </c>
      <c r="I56" s="50">
        <v>-5.8</v>
      </c>
      <c r="J56" s="50">
        <v>4.8</v>
      </c>
      <c r="K56" s="50">
        <v>4.9</v>
      </c>
      <c r="L56" s="50">
        <v>-1.9</v>
      </c>
      <c r="M56" s="50">
        <v>-1.3</v>
      </c>
      <c r="N56" s="50">
        <v>2.7</v>
      </c>
      <c r="O56" s="50">
        <v>2.4</v>
      </c>
      <c r="P56" s="50">
        <v>5.4</v>
      </c>
      <c r="Q56" s="51">
        <v>17.1</v>
      </c>
      <c r="R56" s="50">
        <v>-11.6</v>
      </c>
      <c r="S56" s="50">
        <v>-17.6</v>
      </c>
      <c r="T56" s="50">
        <v>9.1</v>
      </c>
      <c r="U56" s="50">
        <v>0</v>
      </c>
      <c r="V56" s="50">
        <v>15.4</v>
      </c>
      <c r="W56" s="50">
        <v>6.228001564333185</v>
      </c>
      <c r="X56" s="50">
        <v>7.9</v>
      </c>
      <c r="Y56" s="50">
        <v>4.4</v>
      </c>
      <c r="Z56" s="50">
        <v>4</v>
      </c>
      <c r="AA56" s="51">
        <v>6.094792598197696</v>
      </c>
      <c r="AB56" s="50">
        <v>-12.4</v>
      </c>
      <c r="AC56" s="50">
        <v>-7.8</v>
      </c>
      <c r="AD56" s="50">
        <v>-20</v>
      </c>
      <c r="AE56" s="50">
        <v>-49.7</v>
      </c>
      <c r="AF56" s="50">
        <v>-6.4</v>
      </c>
      <c r="AG56" s="50">
        <v>8.9</v>
      </c>
      <c r="AH56" s="51">
        <v>4.2</v>
      </c>
      <c r="AI56" s="81" t="s">
        <v>139</v>
      </c>
      <c r="AJ56" s="50">
        <v>-5.3</v>
      </c>
      <c r="AK56" s="50">
        <v>-80.7</v>
      </c>
      <c r="AL56" s="50">
        <v>6.268746250749846</v>
      </c>
      <c r="AM56" s="50">
        <v>-1</v>
      </c>
      <c r="AN56" s="50">
        <v>5.7</v>
      </c>
      <c r="AO56" s="50">
        <v>-23.8</v>
      </c>
      <c r="AP56" s="50">
        <v>-13.698066639243113</v>
      </c>
      <c r="AQ56" s="50">
        <v>11.1</v>
      </c>
      <c r="AR56" s="50">
        <v>14.4</v>
      </c>
      <c r="AS56" s="50">
        <v>-3</v>
      </c>
      <c r="AT56" s="50">
        <v>1.4</v>
      </c>
      <c r="AU56" s="50">
        <v>8.1</v>
      </c>
      <c r="AV56" s="50">
        <v>21</v>
      </c>
      <c r="AW56" s="50">
        <v>-11.5</v>
      </c>
      <c r="AX56" s="50">
        <v>-9.2</v>
      </c>
      <c r="AY56" s="51">
        <v>-15</v>
      </c>
      <c r="AZ56" s="50">
        <v>-14.5</v>
      </c>
      <c r="BA56" s="50">
        <v>8.6</v>
      </c>
      <c r="BB56" s="50">
        <v>20.2</v>
      </c>
      <c r="BC56" s="50">
        <v>31.2</v>
      </c>
      <c r="BD56" s="50">
        <v>20.7</v>
      </c>
      <c r="BE56" s="50">
        <v>-9.8</v>
      </c>
      <c r="BF56" s="50">
        <v>4.5</v>
      </c>
      <c r="BG56" s="50">
        <v>22.5</v>
      </c>
      <c r="BH56" s="50">
        <v>-8.1</v>
      </c>
      <c r="BI56" s="50">
        <v>-8.3</v>
      </c>
      <c r="BJ56" s="50">
        <v>10.3</v>
      </c>
      <c r="BK56" s="50">
        <v>29.1</v>
      </c>
      <c r="BL56" s="50">
        <v>0</v>
      </c>
      <c r="BM56" s="50">
        <v>95.7</v>
      </c>
      <c r="BN56" s="50">
        <v>0</v>
      </c>
      <c r="BO56" s="51">
        <v>-3.7</v>
      </c>
      <c r="BP56" s="7"/>
    </row>
    <row r="57" spans="1:68" ht="11.25" customHeight="1">
      <c r="A57" s="81" t="s">
        <v>192</v>
      </c>
      <c r="B57" s="4" t="s">
        <v>130</v>
      </c>
      <c r="C57" s="4" t="s">
        <v>130</v>
      </c>
      <c r="D57" s="4" t="s">
        <v>130</v>
      </c>
      <c r="E57" s="4"/>
      <c r="F57" s="50">
        <v>-5.834409909567595</v>
      </c>
      <c r="G57" s="50">
        <v>-3.910839492135687</v>
      </c>
      <c r="H57" s="50">
        <v>-9.402191109001745</v>
      </c>
      <c r="I57" s="50">
        <v>-7.904660892110071</v>
      </c>
      <c r="J57" s="50">
        <v>-4.787034053066918</v>
      </c>
      <c r="K57" s="50">
        <v>-14.863375068903062</v>
      </c>
      <c r="L57" s="50">
        <v>-10.037414038595527</v>
      </c>
      <c r="M57" s="50">
        <v>-4.956288776085726</v>
      </c>
      <c r="N57" s="50">
        <v>1.8684239071482756</v>
      </c>
      <c r="O57" s="50">
        <v>-3.5963213939980587</v>
      </c>
      <c r="P57" s="50">
        <v>-0.03856282919487697</v>
      </c>
      <c r="Q57" s="51">
        <v>-11.391556363007172</v>
      </c>
      <c r="R57" s="50">
        <v>11.568039624608971</v>
      </c>
      <c r="S57" s="50">
        <v>7.498391530677884</v>
      </c>
      <c r="T57" s="50">
        <v>-3.9430963773068983</v>
      </c>
      <c r="U57" s="50">
        <v>-18.366462793068305</v>
      </c>
      <c r="V57" s="50">
        <v>4.6197954490438065</v>
      </c>
      <c r="W57" s="50">
        <v>0.030439460867603962</v>
      </c>
      <c r="X57" s="50">
        <v>5.442993406312024</v>
      </c>
      <c r="Y57" s="50">
        <v>-7.924865831842576</v>
      </c>
      <c r="Z57" s="50">
        <v>12.081422815061838</v>
      </c>
      <c r="AA57" s="51">
        <v>-7.916747714452443</v>
      </c>
      <c r="AB57" s="50">
        <v>-16.102783225926963</v>
      </c>
      <c r="AC57" s="50">
        <v>-23.507853403141365</v>
      </c>
      <c r="AD57" s="50">
        <v>-9.860588972431072</v>
      </c>
      <c r="AE57" s="50">
        <v>-46.2627669452182</v>
      </c>
      <c r="AF57" s="50">
        <v>-3.444198078344418</v>
      </c>
      <c r="AG57" s="50">
        <v>-0.6224988883948401</v>
      </c>
      <c r="AH57" s="51">
        <v>-18.130227001194744</v>
      </c>
      <c r="AI57" s="81" t="s">
        <v>192</v>
      </c>
      <c r="AJ57" s="50">
        <v>-2.819700725236396</v>
      </c>
      <c r="AK57" s="50">
        <v>-21.37592137592138</v>
      </c>
      <c r="AL57" s="50">
        <v>-3.2987581145921485</v>
      </c>
      <c r="AM57" s="50">
        <v>-8.922491039426516</v>
      </c>
      <c r="AN57" s="50">
        <v>-4.744701348747582</v>
      </c>
      <c r="AO57" s="50">
        <v>415.42553191489355</v>
      </c>
      <c r="AP57" s="50">
        <v>16.77788369876072</v>
      </c>
      <c r="AQ57" s="50">
        <v>-20.518794656725692</v>
      </c>
      <c r="AR57" s="50">
        <v>-16.046681254558713</v>
      </c>
      <c r="AS57" s="50">
        <v>1.6595289079229136</v>
      </c>
      <c r="AT57" s="50">
        <v>2.6249024199843873</v>
      </c>
      <c r="AU57" s="50">
        <v>-19.662576687116562</v>
      </c>
      <c r="AV57" s="50">
        <v>19.46875479809611</v>
      </c>
      <c r="AW57" s="50">
        <v>-2.1143455728305116</v>
      </c>
      <c r="AX57" s="50">
        <v>18.948087004554502</v>
      </c>
      <c r="AY57" s="51">
        <v>-16.312442335574005</v>
      </c>
      <c r="AZ57" s="50">
        <v>36.64695977202916</v>
      </c>
      <c r="BA57" s="50">
        <v>3.1833314629858167</v>
      </c>
      <c r="BB57" s="50">
        <v>-13.771004010136057</v>
      </c>
      <c r="BC57" s="50">
        <v>-22.245172522950305</v>
      </c>
      <c r="BD57" s="50">
        <v>9.15178571428572</v>
      </c>
      <c r="BE57" s="50">
        <v>16.61386507640701</v>
      </c>
      <c r="BF57" s="50">
        <v>3.4299844044980876</v>
      </c>
      <c r="BG57" s="50">
        <v>-31.77503650757052</v>
      </c>
      <c r="BH57" s="50">
        <v>1.0927491673071943</v>
      </c>
      <c r="BI57" s="50">
        <v>8.415103939526091</v>
      </c>
      <c r="BJ57" s="50">
        <v>11.925834749819275</v>
      </c>
      <c r="BK57" s="50">
        <v>-13.736866920829183</v>
      </c>
      <c r="BL57" s="50">
        <v>-16.381012836789388</v>
      </c>
      <c r="BM57" s="50">
        <v>-15.765386017976269</v>
      </c>
      <c r="BN57" s="50">
        <v>1.3579606424206858</v>
      </c>
      <c r="BO57" s="51">
        <v>-29.616412153403516</v>
      </c>
      <c r="BP57" s="7"/>
    </row>
    <row r="58" spans="1:68" ht="11.25" customHeight="1">
      <c r="A58" s="81" t="s">
        <v>193</v>
      </c>
      <c r="B58" s="61" t="s">
        <v>130</v>
      </c>
      <c r="C58" s="4" t="s">
        <v>130</v>
      </c>
      <c r="D58" s="4" t="s">
        <v>130</v>
      </c>
      <c r="E58" s="4"/>
      <c r="F58" s="50">
        <v>-1.5241634478023292</v>
      </c>
      <c r="G58" s="50">
        <v>-0.3814597077154702</v>
      </c>
      <c r="H58" s="50">
        <v>2.5069029871107817</v>
      </c>
      <c r="I58" s="50">
        <v>-0.48625995713234005</v>
      </c>
      <c r="J58" s="50">
        <v>3.098424697138502</v>
      </c>
      <c r="K58" s="50">
        <v>-0.18961291217685083</v>
      </c>
      <c r="L58" s="50">
        <v>1.479167894395661</v>
      </c>
      <c r="M58" s="50">
        <v>-4.102069579408052</v>
      </c>
      <c r="N58" s="50">
        <v>0.5616930653533858</v>
      </c>
      <c r="O58" s="50">
        <v>-2.9171059898579155</v>
      </c>
      <c r="P58" s="50">
        <v>-4.071359346625403</v>
      </c>
      <c r="Q58" s="51">
        <v>-0.09031218726354151</v>
      </c>
      <c r="R58" s="50">
        <v>-0.508207255096671</v>
      </c>
      <c r="S58" s="50">
        <v>-0.8868817672343376</v>
      </c>
      <c r="T58" s="50">
        <v>-9.367726632569862</v>
      </c>
      <c r="U58" s="50">
        <v>53.44176318171887</v>
      </c>
      <c r="V58" s="50">
        <v>-38.472440147795716</v>
      </c>
      <c r="W58" s="50">
        <v>7.50635141925029</v>
      </c>
      <c r="X58" s="50">
        <v>-2.5210594217196736</v>
      </c>
      <c r="Y58" s="50">
        <v>14.960170973382558</v>
      </c>
      <c r="Z58" s="50">
        <v>-4.605467055104451</v>
      </c>
      <c r="AA58" s="51">
        <v>29.55217574989437</v>
      </c>
      <c r="AB58" s="50">
        <v>-22.393999693861932</v>
      </c>
      <c r="AC58" s="50">
        <v>-31.416837782340867</v>
      </c>
      <c r="AD58" s="50">
        <v>-42.601442349465636</v>
      </c>
      <c r="AE58" s="50">
        <v>46.522678185745136</v>
      </c>
      <c r="AF58" s="50">
        <v>-9.935701163502763</v>
      </c>
      <c r="AG58" s="50">
        <v>-10.917225950782994</v>
      </c>
      <c r="AH58" s="51">
        <v>-43.378329076979206</v>
      </c>
      <c r="AI58" s="81" t="s">
        <v>196</v>
      </c>
      <c r="AJ58" s="50">
        <v>-2.471695707005095</v>
      </c>
      <c r="AK58" s="50">
        <v>120</v>
      </c>
      <c r="AL58" s="50">
        <v>-10.04414608340326</v>
      </c>
      <c r="AM58" s="50">
        <v>6.4908871780997135</v>
      </c>
      <c r="AN58" s="50">
        <v>-19.95954487989886</v>
      </c>
      <c r="AO58" s="50">
        <v>-24.148606811145513</v>
      </c>
      <c r="AP58" s="50">
        <v>-7.59183673469388</v>
      </c>
      <c r="AQ58" s="50">
        <v>12.448700410396718</v>
      </c>
      <c r="AR58" s="50">
        <v>6.016507384882708</v>
      </c>
      <c r="AS58" s="50">
        <v>-2.9786844334546814</v>
      </c>
      <c r="AT58" s="50">
        <v>-10.031377769325845</v>
      </c>
      <c r="AU58" s="50">
        <v>-10.04200076365025</v>
      </c>
      <c r="AV58" s="50">
        <v>-29.867626269117075</v>
      </c>
      <c r="AW58" s="50">
        <v>11.67309696133374</v>
      </c>
      <c r="AX58" s="50">
        <v>16.260037939358373</v>
      </c>
      <c r="AY58" s="51">
        <v>1.773796633526925</v>
      </c>
      <c r="AZ58" s="50">
        <v>18.526543145094408</v>
      </c>
      <c r="BA58" s="50">
        <v>16.86122389791185</v>
      </c>
      <c r="BB58" s="50">
        <v>5.279675886959878</v>
      </c>
      <c r="BC58" s="50">
        <v>21.98959807024865</v>
      </c>
      <c r="BD58" s="50">
        <v>8.793456032719838</v>
      </c>
      <c r="BE58" s="50">
        <v>-38.82540950858969</v>
      </c>
      <c r="BF58" s="50">
        <v>-1.9234775362822143</v>
      </c>
      <c r="BG58" s="50">
        <v>46.37113808544795</v>
      </c>
      <c r="BH58" s="50">
        <v>0.8503034987898062</v>
      </c>
      <c r="BI58" s="50">
        <v>-5.3483733637262665</v>
      </c>
      <c r="BJ58" s="50">
        <v>-9.466371078953351</v>
      </c>
      <c r="BK58" s="50">
        <v>-5.953072832760464</v>
      </c>
      <c r="BL58" s="50">
        <v>-1.1429294420311265</v>
      </c>
      <c r="BM58" s="50">
        <v>-15.16528236347222</v>
      </c>
      <c r="BN58" s="50">
        <v>-2.305711892101159</v>
      </c>
      <c r="BO58" s="51">
        <v>17.632922124957172</v>
      </c>
      <c r="BP58" s="7"/>
    </row>
    <row r="59" spans="1:68" ht="11.25" customHeight="1">
      <c r="A59" s="79" t="s">
        <v>201</v>
      </c>
      <c r="B59" s="15" t="s">
        <v>130</v>
      </c>
      <c r="C59" s="15" t="s">
        <v>130</v>
      </c>
      <c r="D59" s="15" t="s">
        <v>130</v>
      </c>
      <c r="E59" s="15"/>
      <c r="F59" s="53">
        <f>(F19/F18-1)*100</f>
        <v>0.4610414672961971</v>
      </c>
      <c r="G59" s="53">
        <f aca="true" t="shared" si="2" ref="G59:AH59">(G19/G18-1)*100</f>
        <v>-5.775115231172457</v>
      </c>
      <c r="H59" s="53">
        <f t="shared" si="2"/>
        <v>-8.700651590647757</v>
      </c>
      <c r="I59" s="53">
        <f t="shared" si="2"/>
        <v>-5.082457324717904</v>
      </c>
      <c r="J59" s="53">
        <f t="shared" si="2"/>
        <v>-9.323703217334211</v>
      </c>
      <c r="K59" s="53">
        <f t="shared" si="2"/>
        <v>0.16680567139282232</v>
      </c>
      <c r="L59" s="53">
        <f t="shared" si="2"/>
        <v>-7.217521154803386</v>
      </c>
      <c r="M59" s="53">
        <f t="shared" si="2"/>
        <v>-5.228960396039605</v>
      </c>
      <c r="N59" s="53">
        <f t="shared" si="2"/>
        <v>-9.466327827191867</v>
      </c>
      <c r="O59" s="53">
        <f t="shared" si="2"/>
        <v>-4.095986760446834</v>
      </c>
      <c r="P59" s="53">
        <f t="shared" si="2"/>
        <v>-1.7655367231638408</v>
      </c>
      <c r="Q59" s="54">
        <f t="shared" si="2"/>
        <v>-4.221635883905018</v>
      </c>
      <c r="R59" s="53">
        <f t="shared" si="2"/>
        <v>-8.45467355565993</v>
      </c>
      <c r="S59" s="53">
        <f t="shared" si="2"/>
        <v>-5.426548089591565</v>
      </c>
      <c r="T59" s="53">
        <f t="shared" si="2"/>
        <v>12.699555090290504</v>
      </c>
      <c r="U59" s="53">
        <f t="shared" si="2"/>
        <v>-40.90576171875</v>
      </c>
      <c r="V59" s="53">
        <f t="shared" si="2"/>
        <v>74.62981243830207</v>
      </c>
      <c r="W59" s="53">
        <f t="shared" si="2"/>
        <v>-4.186579248785494</v>
      </c>
      <c r="X59" s="53">
        <f t="shared" si="2"/>
        <v>1.2051569506726478</v>
      </c>
      <c r="Y59" s="53">
        <f t="shared" si="2"/>
        <v>-7.453101233733306</v>
      </c>
      <c r="Z59" s="53">
        <f t="shared" si="2"/>
        <v>-8.460038986354778</v>
      </c>
      <c r="AA59" s="54">
        <f t="shared" si="2"/>
        <v>-8.658079243437145</v>
      </c>
      <c r="AB59" s="53">
        <f t="shared" si="2"/>
        <v>19.01022054868209</v>
      </c>
      <c r="AC59" s="53">
        <f t="shared" si="2"/>
        <v>19.9268130405855</v>
      </c>
      <c r="AD59" s="53">
        <f t="shared" si="2"/>
        <v>63.3969118982743</v>
      </c>
      <c r="AE59" s="53">
        <f t="shared" si="2"/>
        <v>-1.1792452830188704</v>
      </c>
      <c r="AF59" s="53">
        <f t="shared" si="2"/>
        <v>24.171341152473236</v>
      </c>
      <c r="AG59" s="53">
        <f t="shared" si="2"/>
        <v>-2.059266700150675</v>
      </c>
      <c r="AH59" s="54">
        <f t="shared" si="2"/>
        <v>12.371134020618557</v>
      </c>
      <c r="AI59" s="79" t="s">
        <v>201</v>
      </c>
      <c r="AJ59" s="53">
        <f aca="true" t="shared" si="3" ref="AJ59:BO59">(AJ19/AJ18-1)*100</f>
        <v>3.8705178125181705</v>
      </c>
      <c r="AK59" s="53">
        <f t="shared" si="3"/>
        <v>111.93181818181816</v>
      </c>
      <c r="AL59" s="53">
        <f t="shared" si="3"/>
        <v>2.336145360155739</v>
      </c>
      <c r="AM59" s="53">
        <f t="shared" si="3"/>
        <v>-4.268292682926833</v>
      </c>
      <c r="AN59" s="53">
        <f t="shared" si="3"/>
        <v>24.41243366186505</v>
      </c>
      <c r="AO59" s="53">
        <f t="shared" si="3"/>
        <v>-11.020408163265305</v>
      </c>
      <c r="AP59" s="53">
        <f t="shared" si="3"/>
        <v>-5.300353356890463</v>
      </c>
      <c r="AQ59" s="53">
        <f t="shared" si="3"/>
        <v>-11.157455683003125</v>
      </c>
      <c r="AR59" s="53">
        <f t="shared" si="3"/>
        <v>-4.794099569760291</v>
      </c>
      <c r="AS59" s="53">
        <f t="shared" si="3"/>
        <v>9.458183877666592</v>
      </c>
      <c r="AT59" s="53">
        <f t="shared" si="3"/>
        <v>-7.165504121750155</v>
      </c>
      <c r="AU59" s="53">
        <f t="shared" si="3"/>
        <v>7.979626485568758</v>
      </c>
      <c r="AV59" s="53">
        <f t="shared" si="3"/>
        <v>36.88840021990105</v>
      </c>
      <c r="AW59" s="53">
        <f t="shared" si="3"/>
        <v>6.006960205779999</v>
      </c>
      <c r="AX59" s="53">
        <f t="shared" si="3"/>
        <v>-5.030636008049017</v>
      </c>
      <c r="AY59" s="54">
        <f t="shared" si="3"/>
        <v>4.619312906220974</v>
      </c>
      <c r="AZ59" s="53">
        <f t="shared" si="3"/>
        <v>-8.89429668220455</v>
      </c>
      <c r="BA59" s="53">
        <f t="shared" si="3"/>
        <v>1.5914378780828242</v>
      </c>
      <c r="BB59" s="53">
        <f t="shared" si="3"/>
        <v>5.747967479674787</v>
      </c>
      <c r="BC59" s="53">
        <f t="shared" si="3"/>
        <v>-4.385262314777738</v>
      </c>
      <c r="BD59" s="53">
        <f t="shared" si="3"/>
        <v>-34.58646616541353</v>
      </c>
      <c r="BE59" s="53">
        <f t="shared" si="3"/>
        <v>67.03239289446185</v>
      </c>
      <c r="BF59" s="53">
        <f t="shared" si="3"/>
        <v>-1.6628231581502617</v>
      </c>
      <c r="BG59" s="53">
        <f t="shared" si="3"/>
        <v>-5.610713461094441</v>
      </c>
      <c r="BH59" s="53">
        <f t="shared" si="3"/>
        <v>-0.738841978287097</v>
      </c>
      <c r="BI59" s="53">
        <f t="shared" si="3"/>
        <v>0.23374415639609847</v>
      </c>
      <c r="BJ59" s="53">
        <f t="shared" si="3"/>
        <v>-1.5502082369273529</v>
      </c>
      <c r="BK59" s="53">
        <f t="shared" si="3"/>
        <v>2.9684892656973716</v>
      </c>
      <c r="BL59" s="53">
        <f t="shared" si="3"/>
        <v>32.363481228668945</v>
      </c>
      <c r="BM59" s="53">
        <f t="shared" si="3"/>
        <v>-6.873075052682765</v>
      </c>
      <c r="BN59" s="53">
        <f t="shared" si="3"/>
        <v>-1.3192186786318838</v>
      </c>
      <c r="BO59" s="54">
        <f t="shared" si="3"/>
        <v>3.935158666513927</v>
      </c>
      <c r="BP59" s="7"/>
    </row>
    <row r="60" spans="1:68" ht="13.5">
      <c r="A60" s="40" t="s">
        <v>132</v>
      </c>
      <c r="B60" s="11"/>
      <c r="C60" s="11"/>
      <c r="D60" s="7"/>
      <c r="E60" s="7"/>
      <c r="F60" s="56"/>
      <c r="G60" s="56"/>
      <c r="H60" s="57"/>
      <c r="I60" s="56"/>
      <c r="J60" s="56"/>
      <c r="K60" s="57"/>
      <c r="L60" s="59"/>
      <c r="M60" s="59"/>
      <c r="N60" s="59"/>
      <c r="O60" s="59"/>
      <c r="P60" s="59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40" t="s">
        <v>204</v>
      </c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7"/>
    </row>
    <row r="61" spans="1:68" ht="11.25" customHeight="1">
      <c r="A61" s="80" t="s">
        <v>195</v>
      </c>
      <c r="B61" s="13" t="s">
        <v>130</v>
      </c>
      <c r="C61" s="13" t="s">
        <v>130</v>
      </c>
      <c r="D61" s="13" t="s">
        <v>130</v>
      </c>
      <c r="E61" s="13"/>
      <c r="F61" s="48">
        <v>2.4411743298588675</v>
      </c>
      <c r="G61" s="48">
        <v>-1.6486778878906847</v>
      </c>
      <c r="H61" s="48">
        <v>-4.337343351295232</v>
      </c>
      <c r="I61" s="48">
        <v>-3.2922786010855134</v>
      </c>
      <c r="J61" s="48">
        <v>-0.9643659296746705</v>
      </c>
      <c r="K61" s="48">
        <v>-6.20852384153315</v>
      </c>
      <c r="L61" s="48">
        <v>9.900507947848624</v>
      </c>
      <c r="M61" s="48">
        <v>-1.6156766907587752</v>
      </c>
      <c r="N61" s="48">
        <v>10.721337164764464</v>
      </c>
      <c r="O61" s="48">
        <v>2.1898623371871366</v>
      </c>
      <c r="P61" s="48">
        <v>4.843992307751876</v>
      </c>
      <c r="Q61" s="49">
        <v>0.3051602452851938</v>
      </c>
      <c r="R61" s="48">
        <v>-12.745199653225427</v>
      </c>
      <c r="S61" s="48">
        <v>-8.98245048065256</v>
      </c>
      <c r="T61" s="48">
        <v>16.13633882399506</v>
      </c>
      <c r="U61" s="48">
        <v>16.250218064881622</v>
      </c>
      <c r="V61" s="48">
        <v>16.326786256800688</v>
      </c>
      <c r="W61" s="48">
        <v>0.9589688227495259</v>
      </c>
      <c r="X61" s="48">
        <v>2.329939944155626</v>
      </c>
      <c r="Y61" s="48">
        <v>-8.527532808223413</v>
      </c>
      <c r="Z61" s="48">
        <v>-14.61871128829786</v>
      </c>
      <c r="AA61" s="49">
        <v>25.572819504351486</v>
      </c>
      <c r="AB61" s="48">
        <v>-5.829219271094772</v>
      </c>
      <c r="AC61" s="48">
        <v>17.903699837150782</v>
      </c>
      <c r="AD61" s="48">
        <v>-28.15106112334776</v>
      </c>
      <c r="AE61" s="48">
        <v>-42.03712620780454</v>
      </c>
      <c r="AF61" s="48">
        <v>-16.859123007704653</v>
      </c>
      <c r="AG61" s="48">
        <v>4.5380512875121894</v>
      </c>
      <c r="AH61" s="49">
        <v>18.073462662657036</v>
      </c>
      <c r="AI61" s="80" t="s">
        <v>195</v>
      </c>
      <c r="AJ61" s="48">
        <v>-13.848173520231512</v>
      </c>
      <c r="AK61" s="48">
        <v>-45.37282477155674</v>
      </c>
      <c r="AL61" s="48">
        <v>-18.259296655341913</v>
      </c>
      <c r="AM61" s="48">
        <v>7.849658675689312</v>
      </c>
      <c r="AN61" s="48">
        <v>-18.01866448049772</v>
      </c>
      <c r="AO61" s="48">
        <v>-5.589385654497576</v>
      </c>
      <c r="AP61" s="48">
        <v>-13.910667403982686</v>
      </c>
      <c r="AQ61" s="48">
        <v>-4.7764932025527855</v>
      </c>
      <c r="AR61" s="48">
        <v>-18.18801703044383</v>
      </c>
      <c r="AS61" s="48">
        <v>24.87536256213538</v>
      </c>
      <c r="AT61" s="48">
        <v>36.7662372032857</v>
      </c>
      <c r="AU61" s="48" t="s">
        <v>130</v>
      </c>
      <c r="AV61" s="48">
        <v>1.7718941581800607</v>
      </c>
      <c r="AW61" s="48">
        <v>17.3</v>
      </c>
      <c r="AX61" s="48">
        <v>-2.3505724228595852</v>
      </c>
      <c r="AY61" s="49">
        <v>-5.688243927800755</v>
      </c>
      <c r="AZ61" s="48">
        <v>0.31167104730658934</v>
      </c>
      <c r="BA61" s="48">
        <v>-7.69845479717705</v>
      </c>
      <c r="BB61" s="48">
        <v>0.07993481017203408</v>
      </c>
      <c r="BC61" s="48">
        <v>0.41487929135000456</v>
      </c>
      <c r="BD61" s="48">
        <v>-16.333779455769587</v>
      </c>
      <c r="BE61" s="48">
        <v>3.350059583927816</v>
      </c>
      <c r="BF61" s="48">
        <v>2.635364582836175</v>
      </c>
      <c r="BG61" s="48">
        <v>-14.074066384625127</v>
      </c>
      <c r="BH61" s="48">
        <v>-0.9107183006330075</v>
      </c>
      <c r="BI61" s="48">
        <v>0.9686681064583524</v>
      </c>
      <c r="BJ61" s="48">
        <v>11.221935397724494</v>
      </c>
      <c r="BK61" s="48" t="s">
        <v>135</v>
      </c>
      <c r="BL61" s="48">
        <v>-3.3380210014995697</v>
      </c>
      <c r="BM61" s="48" t="s">
        <v>135</v>
      </c>
      <c r="BN61" s="48">
        <v>-4.132110435620547</v>
      </c>
      <c r="BO61" s="49" t="s">
        <v>135</v>
      </c>
      <c r="BP61" s="7"/>
    </row>
    <row r="62" spans="1:68" ht="11.25" customHeight="1">
      <c r="A62" s="81" t="s">
        <v>134</v>
      </c>
      <c r="B62" s="4" t="s">
        <v>130</v>
      </c>
      <c r="C62" s="4" t="s">
        <v>130</v>
      </c>
      <c r="D62" s="4" t="s">
        <v>130</v>
      </c>
      <c r="E62" s="4"/>
      <c r="F62" s="50">
        <v>0.554795396386794</v>
      </c>
      <c r="G62" s="50">
        <v>2.370416509516332</v>
      </c>
      <c r="H62" s="50">
        <v>3.6359800010661303</v>
      </c>
      <c r="I62" s="50">
        <v>-0.8017211298837879</v>
      </c>
      <c r="J62" s="50">
        <v>-2.088502151377355</v>
      </c>
      <c r="K62" s="50">
        <v>11.621832365861167</v>
      </c>
      <c r="L62" s="50">
        <v>-5.4580116881305685</v>
      </c>
      <c r="M62" s="50">
        <v>4.809337382317153</v>
      </c>
      <c r="N62" s="50">
        <v>-3.421382036554519</v>
      </c>
      <c r="O62" s="50">
        <v>0.9760422207620252</v>
      </c>
      <c r="P62" s="50">
        <v>2.8383502958135693</v>
      </c>
      <c r="Q62" s="51">
        <v>-7.3728837743013145</v>
      </c>
      <c r="R62" s="50">
        <v>12.643694422438983</v>
      </c>
      <c r="S62" s="50">
        <v>10.364262377091407</v>
      </c>
      <c r="T62" s="50">
        <v>-44.12395887042766</v>
      </c>
      <c r="U62" s="50">
        <v>-24.497787391233445</v>
      </c>
      <c r="V62" s="50">
        <v>-52.49996684174227</v>
      </c>
      <c r="W62" s="50">
        <v>2.5013492983941177</v>
      </c>
      <c r="X62" s="50">
        <v>1.097008795688481</v>
      </c>
      <c r="Y62" s="50">
        <v>-2.059058665078055</v>
      </c>
      <c r="Z62" s="50">
        <v>4.830125558752286</v>
      </c>
      <c r="AA62" s="51">
        <v>8.416982289332324</v>
      </c>
      <c r="AB62" s="50">
        <v>41.65185560250592</v>
      </c>
      <c r="AC62" s="50">
        <v>51.97857040205116</v>
      </c>
      <c r="AD62" s="50">
        <v>106.65559236196782</v>
      </c>
      <c r="AE62" s="50">
        <v>129.84539607478553</v>
      </c>
      <c r="AF62" s="50">
        <v>11.797341797016998</v>
      </c>
      <c r="AG62" s="50">
        <v>3.299768967857304</v>
      </c>
      <c r="AH62" s="51">
        <v>-12.732783873083648</v>
      </c>
      <c r="AI62" s="81" t="s">
        <v>134</v>
      </c>
      <c r="AJ62" s="50">
        <v>9.425819541870965</v>
      </c>
      <c r="AK62" s="50">
        <v>154.1095857479871</v>
      </c>
      <c r="AL62" s="50">
        <v>4.237128002414181</v>
      </c>
      <c r="AM62" s="50">
        <v>-1.3311166285670595</v>
      </c>
      <c r="AN62" s="50">
        <v>5.37186203270808</v>
      </c>
      <c r="AO62" s="50">
        <v>-46.19334282776918</v>
      </c>
      <c r="AP62" s="50">
        <v>1.3178404421142034</v>
      </c>
      <c r="AQ62" s="50">
        <v>9.565145002119024</v>
      </c>
      <c r="AR62" s="50">
        <v>7.939185195110213</v>
      </c>
      <c r="AS62" s="50">
        <v>-2.624245389042585</v>
      </c>
      <c r="AT62" s="50">
        <v>-7.521234102108949</v>
      </c>
      <c r="AU62" s="50" t="s">
        <v>130</v>
      </c>
      <c r="AV62" s="50">
        <v>-15.310490774821133</v>
      </c>
      <c r="AW62" s="50">
        <v>9.613458790984936</v>
      </c>
      <c r="AX62" s="50">
        <v>2.577095853237907</v>
      </c>
      <c r="AY62" s="51">
        <v>15.375920381949797</v>
      </c>
      <c r="AZ62" s="50">
        <v>-5.031927021006169</v>
      </c>
      <c r="BA62" s="50">
        <v>19.354714184571378</v>
      </c>
      <c r="BB62" s="50">
        <v>16.672914542477997</v>
      </c>
      <c r="BC62" s="50">
        <v>20.638982363055433</v>
      </c>
      <c r="BD62" s="50">
        <v>-28.30279810308585</v>
      </c>
      <c r="BE62" s="50">
        <v>13.482877883542741</v>
      </c>
      <c r="BF62" s="50">
        <v>-3.7205956481824956</v>
      </c>
      <c r="BG62" s="50">
        <v>1.207538067429212</v>
      </c>
      <c r="BH62" s="50">
        <v>0.6529814186511516</v>
      </c>
      <c r="BI62" s="50">
        <v>0.14815685165771697</v>
      </c>
      <c r="BJ62" s="50">
        <v>-7.4749304256833256</v>
      </c>
      <c r="BK62" s="50" t="s">
        <v>135</v>
      </c>
      <c r="BL62" s="50">
        <v>10.290329691948742</v>
      </c>
      <c r="BM62" s="50" t="s">
        <v>135</v>
      </c>
      <c r="BN62" s="50">
        <v>4.8672253542672195</v>
      </c>
      <c r="BO62" s="51" t="s">
        <v>135</v>
      </c>
      <c r="BP62" s="7"/>
    </row>
    <row r="63" spans="1:68" ht="11.25" customHeight="1">
      <c r="A63" s="81" t="s">
        <v>139</v>
      </c>
      <c r="B63" s="4" t="s">
        <v>130</v>
      </c>
      <c r="C63" s="4" t="s">
        <v>130</v>
      </c>
      <c r="D63" s="4" t="s">
        <v>130</v>
      </c>
      <c r="E63" s="4"/>
      <c r="F63" s="50">
        <v>9.3</v>
      </c>
      <c r="G63" s="50">
        <v>-2.9</v>
      </c>
      <c r="H63" s="50">
        <v>-2.5</v>
      </c>
      <c r="I63" s="50">
        <v>-6.5</v>
      </c>
      <c r="J63" s="50">
        <v>5.6</v>
      </c>
      <c r="K63" s="50">
        <v>3.1</v>
      </c>
      <c r="L63" s="50">
        <v>6.3</v>
      </c>
      <c r="M63" s="50">
        <v>-7.9</v>
      </c>
      <c r="N63" s="50">
        <v>1.7</v>
      </c>
      <c r="O63" s="50">
        <v>-0.6</v>
      </c>
      <c r="P63" s="50">
        <v>2.9</v>
      </c>
      <c r="Q63" s="51">
        <v>14.3</v>
      </c>
      <c r="R63" s="50">
        <v>-11.6</v>
      </c>
      <c r="S63" s="50">
        <v>-17.6</v>
      </c>
      <c r="T63" s="50">
        <v>10.4</v>
      </c>
      <c r="U63" s="50">
        <v>4</v>
      </c>
      <c r="V63" s="50">
        <v>15.7</v>
      </c>
      <c r="W63" s="50">
        <v>8.065108407256531</v>
      </c>
      <c r="X63" s="50">
        <v>9.3</v>
      </c>
      <c r="Y63" s="50">
        <v>6.8</v>
      </c>
      <c r="Z63" s="50">
        <v>8.5</v>
      </c>
      <c r="AA63" s="51">
        <v>6.094792598197699</v>
      </c>
      <c r="AB63" s="50">
        <v>-11.5</v>
      </c>
      <c r="AC63" s="50">
        <v>-5.5</v>
      </c>
      <c r="AD63" s="50">
        <v>-21</v>
      </c>
      <c r="AE63" s="50">
        <v>-45.5</v>
      </c>
      <c r="AF63" s="50">
        <v>-6</v>
      </c>
      <c r="AG63" s="50">
        <v>8.06116666786889</v>
      </c>
      <c r="AH63" s="51">
        <v>4.2</v>
      </c>
      <c r="AI63" s="81" t="s">
        <v>139</v>
      </c>
      <c r="AJ63" s="50">
        <v>-7.5</v>
      </c>
      <c r="AK63" s="50">
        <v>-79.5</v>
      </c>
      <c r="AL63" s="50">
        <v>4.904981491362136</v>
      </c>
      <c r="AM63" s="50">
        <v>-6.8</v>
      </c>
      <c r="AN63" s="50">
        <v>-1.6</v>
      </c>
      <c r="AO63" s="50">
        <v>-23.3</v>
      </c>
      <c r="AP63" s="50">
        <v>-16.85748231140954</v>
      </c>
      <c r="AQ63" s="50">
        <v>11.3</v>
      </c>
      <c r="AR63" s="50">
        <v>14.5</v>
      </c>
      <c r="AS63" s="50">
        <v>-3</v>
      </c>
      <c r="AT63" s="50">
        <v>1</v>
      </c>
      <c r="AU63" s="50" t="s">
        <v>130</v>
      </c>
      <c r="AV63" s="50">
        <v>19.2</v>
      </c>
      <c r="AW63" s="50">
        <v>-10.9</v>
      </c>
      <c r="AX63" s="50">
        <v>-9.1</v>
      </c>
      <c r="AY63" s="51">
        <v>-15</v>
      </c>
      <c r="AZ63" s="50">
        <v>-14.6</v>
      </c>
      <c r="BA63" s="50">
        <v>9.4</v>
      </c>
      <c r="BB63" s="50">
        <v>17.9</v>
      </c>
      <c r="BC63" s="50">
        <v>28</v>
      </c>
      <c r="BD63" s="50">
        <v>20.4</v>
      </c>
      <c r="BE63" s="50">
        <v>-9.8</v>
      </c>
      <c r="BF63" s="50">
        <v>5.6</v>
      </c>
      <c r="BG63" s="50">
        <v>29</v>
      </c>
      <c r="BH63" s="50">
        <v>-5.5</v>
      </c>
      <c r="BI63" s="50">
        <v>-8.6</v>
      </c>
      <c r="BJ63" s="50">
        <v>10.4</v>
      </c>
      <c r="BK63" s="50" t="s">
        <v>135</v>
      </c>
      <c r="BL63" s="50">
        <v>-1.4</v>
      </c>
      <c r="BM63" s="50" t="s">
        <v>135</v>
      </c>
      <c r="BN63" s="50">
        <v>0</v>
      </c>
      <c r="BO63" s="51" t="s">
        <v>135</v>
      </c>
      <c r="BP63" s="7"/>
    </row>
    <row r="64" spans="1:68" ht="11.25" customHeight="1">
      <c r="A64" s="81" t="s">
        <v>192</v>
      </c>
      <c r="B64" s="4" t="s">
        <v>130</v>
      </c>
      <c r="C64" s="4" t="s">
        <v>130</v>
      </c>
      <c r="D64" s="4" t="s">
        <v>130</v>
      </c>
      <c r="E64" s="4"/>
      <c r="F64" s="50">
        <v>-5.361215989515173</v>
      </c>
      <c r="G64" s="50">
        <v>-1.8496828315992815</v>
      </c>
      <c r="H64" s="50">
        <v>-4.834234358195118</v>
      </c>
      <c r="I64" s="50">
        <v>-6.216558953268915</v>
      </c>
      <c r="J64" s="50">
        <v>-4.8821519011657415</v>
      </c>
      <c r="K64" s="50">
        <v>-14.692760590083225</v>
      </c>
      <c r="L64" s="50">
        <v>-5.102757424678828</v>
      </c>
      <c r="M64" s="50">
        <v>4.328991464230825</v>
      </c>
      <c r="N64" s="50">
        <v>1.8684239071482693</v>
      </c>
      <c r="O64" s="51">
        <v>-2.6225468626243043</v>
      </c>
      <c r="P64" s="60">
        <v>3.372737508588557</v>
      </c>
      <c r="Q64" s="51">
        <v>-11.213984331670517</v>
      </c>
      <c r="R64" s="50">
        <v>11.79162287034967</v>
      </c>
      <c r="S64" s="50">
        <v>8.256184824449036</v>
      </c>
      <c r="T64" s="50">
        <v>-3.654058552965793</v>
      </c>
      <c r="U64" s="50">
        <v>-17.374962341162245</v>
      </c>
      <c r="V64" s="50">
        <v>4.6197954490438065</v>
      </c>
      <c r="W64" s="50">
        <v>2.8062070512513912</v>
      </c>
      <c r="X64" s="50">
        <v>5.337655750561467</v>
      </c>
      <c r="Y64" s="50">
        <v>-10.082876788908777</v>
      </c>
      <c r="Z64" s="50">
        <v>2.1708503327819955</v>
      </c>
      <c r="AA64" s="51">
        <v>-11.966298006168671</v>
      </c>
      <c r="AB64" s="50">
        <v>-13.59709909982179</v>
      </c>
      <c r="AC64" s="50">
        <v>-18.53871501931988</v>
      </c>
      <c r="AD64" s="50">
        <v>-7.549322023006226</v>
      </c>
      <c r="AE64" s="50">
        <v>-45.27776674665805</v>
      </c>
      <c r="AF64" s="50">
        <v>0.36985646741744915</v>
      </c>
      <c r="AG64" s="50">
        <v>0.8908640726955923</v>
      </c>
      <c r="AH64" s="51">
        <v>-22.61836200490997</v>
      </c>
      <c r="AI64" s="81" t="s">
        <v>192</v>
      </c>
      <c r="AJ64" s="50">
        <v>-3.0136733784794387</v>
      </c>
      <c r="AK64" s="50">
        <v>-20.34034587226077</v>
      </c>
      <c r="AL64" s="50">
        <v>-2.12424910383821</v>
      </c>
      <c r="AM64" s="50">
        <v>-11.230498089109659</v>
      </c>
      <c r="AN64" s="50">
        <v>-3.6852389775000916</v>
      </c>
      <c r="AO64" s="50">
        <v>396.0784715254028</v>
      </c>
      <c r="AP64" s="50">
        <v>14.825844344897462</v>
      </c>
      <c r="AQ64" s="50">
        <v>-20.11939161479968</v>
      </c>
      <c r="AR64" s="50">
        <v>-16.046681254558706</v>
      </c>
      <c r="AS64" s="50">
        <v>1.7612901981210314</v>
      </c>
      <c r="AT64" s="50">
        <v>2.216038266916698</v>
      </c>
      <c r="AU64" s="50" t="s">
        <v>130</v>
      </c>
      <c r="AV64" s="50">
        <v>17.819284810745657</v>
      </c>
      <c r="AW64" s="50">
        <v>-1.3249451339017355</v>
      </c>
      <c r="AX64" s="50">
        <v>17.770383172826243</v>
      </c>
      <c r="AY64" s="51">
        <v>-16.312442335574005</v>
      </c>
      <c r="AZ64" s="50">
        <v>33.3141070946626</v>
      </c>
      <c r="BA64" s="50">
        <v>6.484346195031804</v>
      </c>
      <c r="BB64" s="50">
        <v>-14.540142725605605</v>
      </c>
      <c r="BC64" s="50">
        <v>-23.091169656726308</v>
      </c>
      <c r="BD64" s="50">
        <v>9.042742971314425</v>
      </c>
      <c r="BE64" s="50">
        <v>16.61386507640701</v>
      </c>
      <c r="BF64" s="50">
        <v>3.429984404498086</v>
      </c>
      <c r="BG64" s="50">
        <v>-26.481720374537204</v>
      </c>
      <c r="BH64" s="50">
        <v>1.702966969121917</v>
      </c>
      <c r="BI64" s="50">
        <v>8.198706526473146</v>
      </c>
      <c r="BJ64" s="50">
        <v>10.598650938556588</v>
      </c>
      <c r="BK64" s="50" t="s">
        <v>135</v>
      </c>
      <c r="BL64" s="50">
        <v>-16.213439716221828</v>
      </c>
      <c r="BM64" s="50" t="s">
        <v>135</v>
      </c>
      <c r="BN64" s="50">
        <v>1.8672971280609971</v>
      </c>
      <c r="BO64" s="51" t="s">
        <v>135</v>
      </c>
      <c r="BP64" s="7"/>
    </row>
    <row r="65" spans="1:68" ht="11.25" customHeight="1">
      <c r="A65" s="81" t="s">
        <v>194</v>
      </c>
      <c r="B65" s="61" t="s">
        <v>130</v>
      </c>
      <c r="C65" s="4" t="s">
        <v>130</v>
      </c>
      <c r="D65" s="4" t="s">
        <v>130</v>
      </c>
      <c r="E65" s="4"/>
      <c r="F65" s="50">
        <v>-0.22711595522018513</v>
      </c>
      <c r="G65" s="50">
        <v>0.5232495381277005</v>
      </c>
      <c r="H65" s="50">
        <v>4.492255848227103</v>
      </c>
      <c r="I65" s="50">
        <v>-1.9569063617067428</v>
      </c>
      <c r="J65" s="50">
        <v>3.616507233305015</v>
      </c>
      <c r="K65" s="50">
        <v>1.022658995772403</v>
      </c>
      <c r="L65" s="50">
        <v>-0.020524241974712254</v>
      </c>
      <c r="M65" s="50">
        <v>-0.41751773562621963</v>
      </c>
      <c r="N65" s="50">
        <v>1.5774677427812094</v>
      </c>
      <c r="O65" s="50">
        <v>-1.2381546183702028</v>
      </c>
      <c r="P65" s="50">
        <v>-1.6116506119234941</v>
      </c>
      <c r="Q65" s="51">
        <v>1.5342355820492344</v>
      </c>
      <c r="R65" s="50">
        <v>1.6259374309533428</v>
      </c>
      <c r="S65" s="50">
        <v>-0.18819916136388315</v>
      </c>
      <c r="T65" s="50">
        <v>-8.173988482846866</v>
      </c>
      <c r="U65" s="50">
        <v>54.99167998153419</v>
      </c>
      <c r="V65" s="50">
        <v>-37.53547223126469</v>
      </c>
      <c r="W65" s="50">
        <v>5.192124676370156</v>
      </c>
      <c r="X65" s="50">
        <v>-0.7342763968632084</v>
      </c>
      <c r="Y65" s="50">
        <v>8.146915308920583</v>
      </c>
      <c r="Z65" s="50">
        <v>-6.107743164472879</v>
      </c>
      <c r="AA65" s="51">
        <v>20.62586196451987</v>
      </c>
      <c r="AB65" s="50">
        <v>-18.30947336195993</v>
      </c>
      <c r="AC65" s="50">
        <v>-22.241312678390997</v>
      </c>
      <c r="AD65" s="50">
        <v>-41.54933029477152</v>
      </c>
      <c r="AE65" s="50">
        <v>56.207546040240004</v>
      </c>
      <c r="AF65" s="50">
        <v>-9.392053484409217</v>
      </c>
      <c r="AG65" s="50">
        <v>-10.108199748519667</v>
      </c>
      <c r="AH65" s="51">
        <v>-43.827707417638095</v>
      </c>
      <c r="AI65" s="81" t="s">
        <v>196</v>
      </c>
      <c r="AJ65" s="50">
        <v>0.544643601025669</v>
      </c>
      <c r="AK65" s="50">
        <v>130.12552301255232</v>
      </c>
      <c r="AL65" s="50">
        <v>-7.6428604552395</v>
      </c>
      <c r="AM65" s="50">
        <v>11.742798717838099</v>
      </c>
      <c r="AN65" s="50">
        <v>-17.738483946453087</v>
      </c>
      <c r="AO65" s="50">
        <v>-24.148606811145513</v>
      </c>
      <c r="AP65" s="50">
        <v>-5.705955851728447</v>
      </c>
      <c r="AQ65" s="50">
        <v>17.37860168099867</v>
      </c>
      <c r="AR65" s="50">
        <v>6.016507384882715</v>
      </c>
      <c r="AS65" s="50">
        <v>-2.393042689592235</v>
      </c>
      <c r="AT65" s="50">
        <v>-7.913385639023389</v>
      </c>
      <c r="AU65" s="50" t="s">
        <v>130</v>
      </c>
      <c r="AV65" s="50">
        <v>-26.792929299704653</v>
      </c>
      <c r="AW65" s="50">
        <v>8.7371927568975</v>
      </c>
      <c r="AX65" s="50">
        <v>17.197618890482218</v>
      </c>
      <c r="AY65" s="51">
        <v>1.469388468122574</v>
      </c>
      <c r="AZ65" s="50">
        <v>18.054325841727476</v>
      </c>
      <c r="BA65" s="50">
        <v>24.45284760161006</v>
      </c>
      <c r="BB65" s="50">
        <v>4.340610393419112</v>
      </c>
      <c r="BC65" s="50">
        <v>20.543081097083643</v>
      </c>
      <c r="BD65" s="50">
        <v>7.185670968196888</v>
      </c>
      <c r="BE65" s="50">
        <v>-38.94751447963043</v>
      </c>
      <c r="BF65" s="50">
        <v>1.2141614692649796</v>
      </c>
      <c r="BG65" s="50">
        <v>88.62260062557729</v>
      </c>
      <c r="BH65" s="50">
        <v>5.381717344607921</v>
      </c>
      <c r="BI65" s="50">
        <v>-5.631478926945434</v>
      </c>
      <c r="BJ65" s="50">
        <v>-8.91989042148225</v>
      </c>
      <c r="BK65" s="50" t="s">
        <v>135</v>
      </c>
      <c r="BL65" s="50">
        <v>-0.34569500204752046</v>
      </c>
      <c r="BM65" s="50" t="s">
        <v>135</v>
      </c>
      <c r="BN65" s="50">
        <v>-1.0189583506597444</v>
      </c>
      <c r="BO65" s="51" t="s">
        <v>135</v>
      </c>
      <c r="BP65" s="7"/>
    </row>
    <row r="66" spans="1:68" ht="11.25" customHeight="1">
      <c r="A66" s="79" t="s">
        <v>201</v>
      </c>
      <c r="B66" s="15" t="s">
        <v>130</v>
      </c>
      <c r="C66" s="15" t="s">
        <v>130</v>
      </c>
      <c r="D66" s="15" t="s">
        <v>130</v>
      </c>
      <c r="E66" s="15"/>
      <c r="F66" s="53">
        <f>(100+F59)/(100-1.1)*100-100</f>
        <v>1.5784039103095893</v>
      </c>
      <c r="G66" s="53">
        <f>(100+G59)/(100-0.4)*100-100</f>
        <v>-5.3967020393297815</v>
      </c>
      <c r="H66" s="53">
        <f>(100+H59)/(100-0.6)*100-100</f>
        <v>-8.149548883951468</v>
      </c>
      <c r="I66" s="53">
        <f>(100+I59)/(100+2.4)*100-100</f>
        <v>-7.307087231169845</v>
      </c>
      <c r="J66" s="53">
        <f>(100+J59)/(100-0.1)*100-100</f>
        <v>-9.2329361534877</v>
      </c>
      <c r="K66" s="53">
        <f>(100+K59)/(100-1.1)*100-100</f>
        <v>1.280895522136305</v>
      </c>
      <c r="L66" s="53">
        <f>(100+L59)/(100-2.3)*100-100</f>
        <v>-5.033286750054657</v>
      </c>
      <c r="M66" s="54">
        <f>(100+M59)/(100-3)*100-100</f>
        <v>-2.2978973155047555</v>
      </c>
      <c r="N66" s="53">
        <f>(100+N59)/(100-0.6)*100-100</f>
        <v>-8.91984690864372</v>
      </c>
      <c r="O66" s="53">
        <f>(100+O59)/(100-1.3)*100-100</f>
        <v>-2.8328133337860493</v>
      </c>
      <c r="P66" s="53">
        <f>(100+P59)/(100-1.2)*100-100</f>
        <v>-0.5724055902468024</v>
      </c>
      <c r="Q66" s="54">
        <f>(100+Q59)/(100-1.6)*100-100</f>
        <v>-2.664264109659584</v>
      </c>
      <c r="R66" s="53">
        <f>(100+R59)/(100+0.3)*100-100</f>
        <v>-8.72848809138577</v>
      </c>
      <c r="S66" s="53">
        <f>(100+S59)/(100+0.1)*100-100</f>
        <v>-5.521027062529029</v>
      </c>
      <c r="T66" s="53">
        <f>(100+T59)/(100-0.6)*100-100</f>
        <v>13.37983409485966</v>
      </c>
      <c r="U66" s="54">
        <f>(100+U59)/(100-0.5)*100-100</f>
        <v>-40.608805747487445</v>
      </c>
      <c r="V66" s="53">
        <f>(100+V59)/(100-0.6)*100-100</f>
        <v>75.68391593390547</v>
      </c>
      <c r="W66" s="53">
        <f>(100+W59)/(100-0.1)*100-100</f>
        <v>-4.090669918704208</v>
      </c>
      <c r="X66" s="53">
        <f>(100+X59)/(100-0.7)*100-100</f>
        <v>1.9185870600932873</v>
      </c>
      <c r="Y66" s="53">
        <f>(100+Y59)/(100+3.3)*100-100</f>
        <v>-10.409584931009974</v>
      </c>
      <c r="Z66" s="53">
        <f>(100+Z59)/(100-7.1)*100-100</f>
        <v>-1.4639816860654236</v>
      </c>
      <c r="AA66" s="54">
        <f>(100+AA59)/(100+1.8)*100-100</f>
        <v>-10.27316232164749</v>
      </c>
      <c r="AB66" s="54">
        <f>(100+AB59)/(100-4.4)*100-100</f>
        <v>24.48767839820303</v>
      </c>
      <c r="AC66" s="53">
        <f>(100+AC59)/(100-8.7)*100-100</f>
        <v>31.354669266796833</v>
      </c>
      <c r="AD66" s="53">
        <f>(100+AD59)/(100-1.5)*100-100</f>
        <v>65.88518974444094</v>
      </c>
      <c r="AE66" s="53">
        <f>(100+AE59)/(100+2.8)*100-100</f>
        <v>-3.870861170251814</v>
      </c>
      <c r="AF66" s="53">
        <f>(100+AF59)/(100-6)*100-100</f>
        <v>32.0971714388013</v>
      </c>
      <c r="AG66" s="53">
        <f>(100+AG59)/(100-1.8)*100-100</f>
        <v>-0.2640190429232945</v>
      </c>
      <c r="AH66" s="54">
        <f>(100+AH59)/(100+0.1)*100-100</f>
        <v>12.258875145473084</v>
      </c>
      <c r="AI66" s="79" t="s">
        <v>201</v>
      </c>
      <c r="AJ66" s="53">
        <f>(100+AJ59)/(100-1.8)*100-100</f>
        <v>5.774458057554142</v>
      </c>
      <c r="AK66" s="53">
        <f>(100+AK59)/(100-1.3)*100-100</f>
        <v>114.72322004236895</v>
      </c>
      <c r="AL66" s="53">
        <f>(100+AL59)/(100-1)*100-100</f>
        <v>3.3698437981371114</v>
      </c>
      <c r="AM66" s="53">
        <f>(100+AM59)/(100-6.7)*100-100</f>
        <v>2.6063315295532448</v>
      </c>
      <c r="AN66" s="53">
        <f>(100+AN59)/(100-1.4)*100-100</f>
        <v>26.17893880513698</v>
      </c>
      <c r="AO66" s="53">
        <f>(100+AO59)/(100+0.2)*100-100</f>
        <v>-11.198012138987337</v>
      </c>
      <c r="AP66" s="53">
        <f>(100+AP59)/(100+1.5)*100-100</f>
        <v>-6.6998555240300135</v>
      </c>
      <c r="AQ66" s="53">
        <f>(100+AQ59)/(100-0.4)*100-100</f>
        <v>-10.800658316268184</v>
      </c>
      <c r="AR66" s="53">
        <f>(100+AR59)/(100+0)*100-100</f>
        <v>-4.7940995697602915</v>
      </c>
      <c r="AS66" s="54">
        <f>(100+AS59)/(100-1.3)*100-100</f>
        <v>10.899882348193103</v>
      </c>
      <c r="AT66" s="53">
        <f>(100+AT59)/(100-1.3)*100-100</f>
        <v>-5.942760001773223</v>
      </c>
      <c r="AU66" s="53" t="s">
        <v>130</v>
      </c>
      <c r="AV66" s="53">
        <f>(100+AV59)/(100-2.8)*100-100</f>
        <v>40.831687469033994</v>
      </c>
      <c r="AW66" s="53">
        <f>(100+AW59)/(100-0.7)*100-100</f>
        <v>6.754239884974837</v>
      </c>
      <c r="AX66" s="53">
        <f>(100+AX59)/(100-0.6)*100-100</f>
        <v>-4.45738028978775</v>
      </c>
      <c r="AY66" s="54">
        <f>(100+AY59)/(100-0.1)*100-100</f>
        <v>4.724036943164123</v>
      </c>
      <c r="AZ66" s="53">
        <f>(100+AZ59)/(100-0.4)*100-100</f>
        <v>-8.528410323498548</v>
      </c>
      <c r="BA66" s="53">
        <f>(100+BA59)/(100-1.6)*100-100</f>
        <v>3.2433311769134434</v>
      </c>
      <c r="BB66" s="53">
        <f>(100+BB59)/(100+1.2)*100-100</f>
        <v>4.494039011536358</v>
      </c>
      <c r="BC66" s="53">
        <f>(100+BC59)/(100+2.5)*100-100</f>
        <v>-6.717329087588027</v>
      </c>
      <c r="BD66" s="53">
        <f>(100+BD59)/(100+1.1)*100-100</f>
        <v>-35.29818611811426</v>
      </c>
      <c r="BE66" s="53">
        <f>(100+BE59)/(100-1.6)*100-100</f>
        <v>69.74836676266446</v>
      </c>
      <c r="BF66" s="53">
        <f>(100+BF59)/(100-4.3)*100-100</f>
        <v>2.75567068113871</v>
      </c>
      <c r="BG66" s="53">
        <f>(100+BG59)/(100-13.1)*100-100</f>
        <v>8.618281402653125</v>
      </c>
      <c r="BH66" s="54">
        <f>(100+BH59)/(100-2.3)*100-100</f>
        <v>1.5979099505761667</v>
      </c>
      <c r="BI66" s="53">
        <f>(100+BI59)/(100+0.1)*100-100</f>
        <v>0.1336105458502601</v>
      </c>
      <c r="BJ66" s="53">
        <f>(100+BJ59)/(100-5.2)*100-100</f>
        <v>3.8499913112580657</v>
      </c>
      <c r="BK66" s="53" t="s">
        <v>135</v>
      </c>
      <c r="BL66" s="53">
        <f>(100+BL59)/(100+0.5)*100-100</f>
        <v>31.704956446436768</v>
      </c>
      <c r="BM66" s="53" t="s">
        <v>135</v>
      </c>
      <c r="BN66" s="53">
        <f>(100+BN59)/(100-1.1)*100-100</f>
        <v>-0.22165690458228937</v>
      </c>
      <c r="BO66" s="54" t="s">
        <v>135</v>
      </c>
      <c r="BP66" s="7"/>
    </row>
    <row r="67" spans="1:68" ht="16.5" customHeight="1">
      <c r="A67" s="14" t="s">
        <v>133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</sheetData>
  <mergeCells count="46">
    <mergeCell ref="B5:B12"/>
    <mergeCell ref="C5:C12"/>
    <mergeCell ref="D5:D12"/>
    <mergeCell ref="F5:F12"/>
    <mergeCell ref="G6:G12"/>
    <mergeCell ref="H7:H12"/>
    <mergeCell ref="I7:I12"/>
    <mergeCell ref="J7:J12"/>
    <mergeCell ref="K7:K12"/>
    <mergeCell ref="L7:L12"/>
    <mergeCell ref="M7:M12"/>
    <mergeCell ref="AL7:AL12"/>
    <mergeCell ref="O7:O12"/>
    <mergeCell ref="P7:P12"/>
    <mergeCell ref="Q7:Q12"/>
    <mergeCell ref="R7:R12"/>
    <mergeCell ref="S7:S12"/>
    <mergeCell ref="T6:T12"/>
    <mergeCell ref="U7:U12"/>
    <mergeCell ref="W6:W12"/>
    <mergeCell ref="X7:X12"/>
    <mergeCell ref="Y7:Y12"/>
    <mergeCell ref="Z7:Z12"/>
    <mergeCell ref="AA7:AA12"/>
    <mergeCell ref="AE7:AE12"/>
    <mergeCell ref="AF7:AF12"/>
    <mergeCell ref="AJ6:AJ12"/>
    <mergeCell ref="AK7:AK12"/>
    <mergeCell ref="AN7:AN12"/>
    <mergeCell ref="AO7:AO12"/>
    <mergeCell ref="AP7:AP12"/>
    <mergeCell ref="AQ7:AQ12"/>
    <mergeCell ref="AS6:AS12"/>
    <mergeCell ref="AX6:AX12"/>
    <mergeCell ref="BB6:BB12"/>
    <mergeCell ref="BF6:BF12"/>
    <mergeCell ref="AT7:AT12"/>
    <mergeCell ref="AY7:AY12"/>
    <mergeCell ref="BA7:BA12"/>
    <mergeCell ref="BC7:BC12"/>
    <mergeCell ref="BE7:BE12"/>
    <mergeCell ref="BO7:BO12"/>
    <mergeCell ref="BK6:BK12"/>
    <mergeCell ref="BL7:BL12"/>
    <mergeCell ref="BM7:BM12"/>
    <mergeCell ref="BN7:BN12"/>
  </mergeCells>
  <printOptions horizontalCentered="1" verticalCentered="1"/>
  <pageMargins left="0.2755905511811024" right="0.2" top="0.984251968503937" bottom="0.2362204724409449" header="0.5118110236220472" footer="0.1968503937007874"/>
  <pageSetup horizontalDpi="300" verticalDpi="300" orientation="portrait" paperSize="9" r:id="rId1"/>
  <headerFooter alignWithMargins="0">
    <oddHeader>&amp;C富山市全世帯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2003-08-12T07:50:23Z</cp:lastPrinted>
  <dcterms:created xsi:type="dcterms:W3CDTF">1996-03-27T04:54:20Z</dcterms:created>
  <dcterms:modified xsi:type="dcterms:W3CDTF">2003-02-13T04:56:43Z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