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95" windowHeight="8325" activeTab="0"/>
  </bookViews>
  <sheets>
    <sheet name="富山市勤労者" sheetId="1" r:id="rId1"/>
  </sheets>
  <definedNames/>
  <calcPr fullCalcOnLoad="1"/>
</workbook>
</file>

<file path=xl/sharedStrings.xml><?xml version="1.0" encoding="utf-8"?>
<sst xmlns="http://schemas.openxmlformats.org/spreadsheetml/2006/main" count="864" uniqueCount="231">
  <si>
    <t>第２表　　富山市の１世帯当たり年平均１か月間の収入と支出　</t>
  </si>
  <si>
    <t>　　　　　　　　　　　　　　　　　　　　　　　　　　　　　　　　　　　　　　　　　　　　　　　　　　第２表　　富山市の１世帯当たり年平均１か月間の収入と支出　</t>
  </si>
  <si>
    <t>（勤労者世帯）</t>
  </si>
  <si>
    <t>（勤労者世帯）（続き）</t>
  </si>
  <si>
    <t>世帯人員</t>
  </si>
  <si>
    <t>有業人員</t>
  </si>
  <si>
    <t>世帯主の年齢</t>
  </si>
  <si>
    <t>収入総額</t>
  </si>
  <si>
    <t>実収入</t>
  </si>
  <si>
    <t>　</t>
  </si>
  <si>
    <t xml:space="preserve"> </t>
  </si>
  <si>
    <t>実収入以外の収入</t>
  </si>
  <si>
    <t>繰入金</t>
  </si>
  <si>
    <t>支出総額</t>
  </si>
  <si>
    <t>実支出</t>
  </si>
  <si>
    <t>消費支出</t>
  </si>
  <si>
    <t>非消費支出</t>
  </si>
  <si>
    <t>実</t>
  </si>
  <si>
    <t>翌月への繰越金</t>
  </si>
  <si>
    <t>可処分所得</t>
  </si>
  <si>
    <t>黒字</t>
  </si>
  <si>
    <t>貯蓄純増</t>
  </si>
  <si>
    <t>経常収入</t>
  </si>
  <si>
    <t>特別収入</t>
  </si>
  <si>
    <t>収</t>
  </si>
  <si>
    <t>食料</t>
  </si>
  <si>
    <t>住居</t>
  </si>
  <si>
    <t>光熱・水道</t>
  </si>
  <si>
    <t>家</t>
  </si>
  <si>
    <t>被服及び履物</t>
  </si>
  <si>
    <t>保健医療</t>
  </si>
  <si>
    <t>交通・通信</t>
  </si>
  <si>
    <t>教育</t>
  </si>
  <si>
    <t>教養娯楽</t>
  </si>
  <si>
    <t>その他の
消費支出</t>
  </si>
  <si>
    <t>支</t>
  </si>
  <si>
    <t>帯</t>
  </si>
  <si>
    <t>勤め先収入</t>
  </si>
  <si>
    <t>事</t>
  </si>
  <si>
    <t>他</t>
  </si>
  <si>
    <t>入</t>
  </si>
  <si>
    <t>穀類</t>
  </si>
  <si>
    <t>魚介類</t>
  </si>
  <si>
    <t>肉類</t>
  </si>
  <si>
    <t>乳卵類</t>
  </si>
  <si>
    <t>野菜・海藻</t>
  </si>
  <si>
    <t>果物</t>
  </si>
  <si>
    <t>油</t>
  </si>
  <si>
    <t>菓子類</t>
  </si>
  <si>
    <t>調理食品</t>
  </si>
  <si>
    <t>飲料</t>
  </si>
  <si>
    <t>酒類</t>
  </si>
  <si>
    <t>外食</t>
  </si>
  <si>
    <t>家賃地代</t>
  </si>
  <si>
    <t xml:space="preserve">  設</t>
  </si>
  <si>
    <t>電気代</t>
  </si>
  <si>
    <t>ガス代</t>
  </si>
  <si>
    <t>他の光熱</t>
  </si>
  <si>
    <t>上下水道料</t>
  </si>
  <si>
    <t>具　</t>
  </si>
  <si>
    <t xml:space="preserve">  室</t>
  </si>
  <si>
    <t>寝具類</t>
  </si>
  <si>
    <t>家事雑貨</t>
  </si>
  <si>
    <t>和服</t>
  </si>
  <si>
    <t>洋服</t>
  </si>
  <si>
    <t xml:space="preserve"> シ</t>
  </si>
  <si>
    <t>下着類</t>
  </si>
  <si>
    <t>生地・糸類</t>
  </si>
  <si>
    <t>他の被服</t>
  </si>
  <si>
    <t>履物類</t>
  </si>
  <si>
    <t xml:space="preserve">被 </t>
  </si>
  <si>
    <t>医薬品</t>
  </si>
  <si>
    <t xml:space="preserve">健 </t>
  </si>
  <si>
    <t>保</t>
  </si>
  <si>
    <t>交通</t>
  </si>
  <si>
    <t>自</t>
  </si>
  <si>
    <t>通信</t>
  </si>
  <si>
    <t>授業料等</t>
  </si>
  <si>
    <t>教 学</t>
  </si>
  <si>
    <t>補習教育</t>
  </si>
  <si>
    <t>教</t>
  </si>
  <si>
    <t>書</t>
  </si>
  <si>
    <t>諸雑費</t>
  </si>
  <si>
    <t>こづかい</t>
  </si>
  <si>
    <t>交際費</t>
  </si>
  <si>
    <t>仕送り金</t>
  </si>
  <si>
    <t>出</t>
  </si>
  <si>
    <t>め</t>
  </si>
  <si>
    <t>世</t>
  </si>
  <si>
    <t xml:space="preserve">  他 収</t>
  </si>
  <si>
    <t>業　</t>
  </si>
  <si>
    <t>の　</t>
  </si>
  <si>
    <t>別</t>
  </si>
  <si>
    <t>以</t>
  </si>
  <si>
    <t>入　</t>
  </si>
  <si>
    <t>脂</t>
  </si>
  <si>
    <t xml:space="preserve">  備</t>
  </si>
  <si>
    <t>・</t>
  </si>
  <si>
    <t>庭</t>
  </si>
  <si>
    <t xml:space="preserve">  内</t>
  </si>
  <si>
    <t xml:space="preserve">  ャ セ</t>
  </si>
  <si>
    <t>服</t>
  </si>
  <si>
    <t>康</t>
  </si>
  <si>
    <t>健 用</t>
  </si>
  <si>
    <t>健</t>
  </si>
  <si>
    <t>通</t>
  </si>
  <si>
    <t>動</t>
  </si>
  <si>
    <t>科 習</t>
  </si>
  <si>
    <t>養</t>
  </si>
  <si>
    <t>籍 他</t>
  </si>
  <si>
    <t>送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</si>
  <si>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</si>
  <si>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</si>
  <si>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</si>
  <si>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</si>
  <si>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</si>
  <si>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</si>
  <si>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</si>
  <si>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</si>
  <si>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外</t>
  </si>
  <si>
    <t xml:space="preserve">  修</t>
  </si>
  <si>
    <t>用</t>
  </si>
  <si>
    <t xml:space="preserve">  装</t>
  </si>
  <si>
    <t>サ</t>
  </si>
  <si>
    <t xml:space="preserve"> ツ   I</t>
  </si>
  <si>
    <t xml:space="preserve">関 サ </t>
  </si>
  <si>
    <t>薬　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</si>
  <si>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</si>
  <si>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</si>
  <si>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</si>
  <si>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</si>
  <si>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</si>
  <si>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</si>
  <si>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</si>
  <si>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人</t>
  </si>
  <si>
    <t>主</t>
  </si>
  <si>
    <t>期</t>
  </si>
  <si>
    <t>時</t>
  </si>
  <si>
    <t>　　</t>
  </si>
  <si>
    <t>主 偶 の</t>
  </si>
  <si>
    <t xml:space="preserve">  世</t>
  </si>
  <si>
    <t>職</t>
  </si>
  <si>
    <t>常</t>
  </si>
  <si>
    <t>の</t>
  </si>
  <si>
    <t>調</t>
  </si>
  <si>
    <t xml:space="preserve">  繕</t>
  </si>
  <si>
    <t>耐</t>
  </si>
  <si>
    <t xml:space="preserve">  備装</t>
  </si>
  <si>
    <t>消</t>
  </si>
  <si>
    <t>ｌ</t>
  </si>
  <si>
    <t xml:space="preserve">  ・  タ</t>
  </si>
  <si>
    <t>連  I</t>
  </si>
  <si>
    <t>持 摂</t>
  </si>
  <si>
    <t>療  ・</t>
  </si>
  <si>
    <t>療  I</t>
  </si>
  <si>
    <t>通　</t>
  </si>
  <si>
    <t>等 関</t>
  </si>
  <si>
    <t xml:space="preserve"> ・ 考</t>
  </si>
  <si>
    <t>楽 耐</t>
  </si>
  <si>
    <t>楽</t>
  </si>
  <si>
    <t xml:space="preserve">    印</t>
  </si>
  <si>
    <t>楽  I</t>
  </si>
  <si>
    <t>の 者 収</t>
  </si>
  <si>
    <t xml:space="preserve">  帯</t>
  </si>
  <si>
    <t>味</t>
  </si>
  <si>
    <t xml:space="preserve">   ・維</t>
  </si>
  <si>
    <t>久</t>
  </si>
  <si>
    <t xml:space="preserve">   ・飾</t>
  </si>
  <si>
    <t>耗</t>
  </si>
  <si>
    <t>ビ</t>
  </si>
  <si>
    <t xml:space="preserve">       I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</si>
  <si>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</si>
  <si>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</si>
  <si>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</si>
  <si>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</si>
  <si>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</si>
  <si>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 xml:space="preserve">    教</t>
  </si>
  <si>
    <t>用 久</t>
  </si>
  <si>
    <t xml:space="preserve">    刷</t>
  </si>
  <si>
    <t>り</t>
  </si>
  <si>
    <t>員</t>
  </si>
  <si>
    <t>与</t>
  </si>
  <si>
    <t xml:space="preserve">  員 入</t>
  </si>
  <si>
    <t>金</t>
  </si>
  <si>
    <t>料</t>
  </si>
  <si>
    <t>類</t>
  </si>
  <si>
    <t xml:space="preserve">     持</t>
  </si>
  <si>
    <t>品</t>
  </si>
  <si>
    <t>財</t>
  </si>
  <si>
    <t xml:space="preserve">     品</t>
  </si>
  <si>
    <t>ス</t>
  </si>
  <si>
    <t xml:space="preserve">     類</t>
  </si>
  <si>
    <t xml:space="preserve">     ス</t>
  </si>
  <si>
    <t xml:space="preserve">    品</t>
  </si>
  <si>
    <t xml:space="preserve">    具</t>
  </si>
  <si>
    <t xml:space="preserve">    ス</t>
  </si>
  <si>
    <t>信</t>
  </si>
  <si>
    <t xml:space="preserve">    費</t>
  </si>
  <si>
    <t xml:space="preserve">    材</t>
  </si>
  <si>
    <t xml:space="preserve">    財</t>
  </si>
  <si>
    <t xml:space="preserve">    物</t>
  </si>
  <si>
    <t>実　　数　　（円）</t>
  </si>
  <si>
    <t>平成７年平均</t>
  </si>
  <si>
    <t>平成８年</t>
  </si>
  <si>
    <t>平成９年</t>
  </si>
  <si>
    <t>平成10年</t>
  </si>
  <si>
    <t>平成11年</t>
  </si>
  <si>
    <t>平成12年</t>
  </si>
  <si>
    <t>平成11年１月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</si>
  <si>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</si>
  <si>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</si>
  <si>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</si>
  <si>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</si>
  <si>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</si>
  <si>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</si>
  <si>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</si>
  <si>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</si>
  <si>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</si>
  <si>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</si>
  <si>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</si>
  <si>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平成12年１月</t>
  </si>
  <si>
    <t>構　成　比　（％）</t>
  </si>
  <si>
    <t>　－</t>
  </si>
  <si>
    <t>　     －</t>
  </si>
  <si>
    <t>　   －</t>
  </si>
  <si>
    <t>　    －</t>
  </si>
  <si>
    <t>　　対前年名目増加率（％）</t>
  </si>
  <si>
    <t>　  －</t>
  </si>
  <si>
    <t>　　対前年実質増加率（％）</t>
  </si>
  <si>
    <t>注　表示した数値は、その１桁下位を四捨五入しているので、内訳の合計は必ずしも計に一致しない。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</si>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</sst>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1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distributed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 horizontal="center" vertical="distributed" textRotation="255"/>
    </xf>
    <xf numFmtId="0" fontId="4" fillId="0" borderId="7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6" xfId="0" applyBorder="1" applyAlignment="1">
      <alignment horizontal="center" vertical="top" textRotation="255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4" xfId="0" applyFont="1" applyBorder="1" applyAlignment="1">
      <alignment horizontal="center" vertical="distributed" textRotation="255" wrapText="1"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0" fillId="0" borderId="8" xfId="0" applyBorder="1" applyAlignment="1">
      <alignment horizontal="center" vertical="distributed" textRotation="255"/>
    </xf>
    <xf numFmtId="0" fontId="4" fillId="0" borderId="9" xfId="0" applyFont="1" applyBorder="1" applyAlignment="1">
      <alignment horizontal="distributed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0" fillId="0" borderId="8" xfId="0" applyBorder="1" applyAlignment="1">
      <alignment horizontal="center" vertical="top" textRotation="255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16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3" xfId="16" applyNumberFormat="1" applyFont="1" applyBorder="1" applyAlignment="1">
      <alignment/>
    </xf>
    <xf numFmtId="3" fontId="4" fillId="0" borderId="4" xfId="16" applyNumberFormat="1" applyFont="1" applyBorder="1" applyAlignment="1">
      <alignment/>
    </xf>
    <xf numFmtId="0" fontId="6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16" applyNumberFormat="1" applyFont="1" applyBorder="1" applyAlignment="1">
      <alignment/>
    </xf>
    <xf numFmtId="3" fontId="4" fillId="0" borderId="6" xfId="1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16" applyNumberFormat="1" applyFont="1" applyAlignment="1">
      <alignment/>
    </xf>
    <xf numFmtId="3" fontId="4" fillId="0" borderId="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8" fontId="4" fillId="0" borderId="11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0" xfId="16" applyFont="1" applyBorder="1" applyAlignment="1">
      <alignment/>
    </xf>
    <xf numFmtId="0" fontId="6" fillId="0" borderId="11" xfId="0" applyFont="1" applyBorder="1" applyAlignment="1" quotePrefix="1">
      <alignment horizontal="left"/>
    </xf>
    <xf numFmtId="176" fontId="4" fillId="0" borderId="7" xfId="0" applyNumberFormat="1" applyFont="1" applyBorder="1" applyAlignment="1">
      <alignment/>
    </xf>
    <xf numFmtId="38" fontId="4" fillId="0" borderId="7" xfId="16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0" xfId="16" applyNumberFormat="1" applyFont="1" applyBorder="1" applyAlignment="1">
      <alignment/>
    </xf>
    <xf numFmtId="3" fontId="7" fillId="0" borderId="6" xfId="16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7" xfId="0" applyNumberFormat="1" applyFont="1" applyBorder="1" applyAlignment="1">
      <alignment/>
    </xf>
    <xf numFmtId="3" fontId="4" fillId="0" borderId="6" xfId="16" applyNumberFormat="1" applyFont="1" applyFill="1" applyBorder="1" applyAlignment="1">
      <alignment/>
    </xf>
    <xf numFmtId="0" fontId="6" fillId="0" borderId="12" xfId="0" applyFont="1" applyBorder="1" applyAlignment="1" quotePrefix="1">
      <alignment horizontal="left"/>
    </xf>
    <xf numFmtId="2" fontId="4" fillId="0" borderId="8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2" xfId="16" applyFont="1" applyBorder="1" applyAlignment="1">
      <alignment/>
    </xf>
    <xf numFmtId="38" fontId="4" fillId="0" borderId="8" xfId="16" applyFont="1" applyBorder="1" applyAlignment="1">
      <alignment/>
    </xf>
    <xf numFmtId="38" fontId="4" fillId="0" borderId="10" xfId="16" applyFont="1" applyBorder="1" applyAlignment="1">
      <alignment/>
    </xf>
    <xf numFmtId="3" fontId="4" fillId="0" borderId="12" xfId="16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 horizontal="left"/>
    </xf>
    <xf numFmtId="184" fontId="4" fillId="0" borderId="4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 horizontal="left"/>
    </xf>
    <xf numFmtId="184" fontId="4" fillId="0" borderId="11" xfId="0" applyNumberFormat="1" applyFont="1" applyBorder="1" applyAlignment="1">
      <alignment/>
    </xf>
    <xf numFmtId="184" fontId="4" fillId="0" borderId="6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 horizontal="left"/>
    </xf>
    <xf numFmtId="184" fontId="4" fillId="0" borderId="8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4" fontId="4" fillId="0" borderId="4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P67"/>
  <sheetViews>
    <sheetView tabSelected="1" workbookViewId="0" topLeftCell="A1">
      <pane ySplit="12" topLeftCell="BM13" activePane="bottomLeft" state="frozen"/>
      <selection pane="topLeft" activeCell="G66" sqref="G66"/>
      <selection pane="bottomLeft" activeCell="A1" sqref="A1"/>
    </sheetView>
  </sheetViews>
  <sheetFormatPr defaultColWidth="9.00390625" defaultRowHeight="13.5"/>
  <cols>
    <col min="1" max="1" width="12.125" style="0" customWidth="1"/>
    <col min="2" max="4" width="4.375" style="0" customWidth="1"/>
    <col min="5" max="5" width="0.5" style="0" customWidth="1"/>
    <col min="6" max="6" width="7.875" style="0" customWidth="1"/>
    <col min="7" max="7" width="8.375" style="0" customWidth="1"/>
    <col min="8" max="8" width="7.875" style="0" customWidth="1"/>
    <col min="9" max="9" width="8.375" style="0" customWidth="1"/>
    <col min="10" max="10" width="7.50390625" style="0" customWidth="1"/>
    <col min="11" max="11" width="6.875" style="0" customWidth="1"/>
    <col min="12" max="12" width="5.375" style="0" customWidth="1"/>
    <col min="13" max="13" width="6.875" style="0" customWidth="1"/>
    <col min="14" max="14" width="6.75390625" style="0" customWidth="1"/>
    <col min="15" max="15" width="6.625" style="0" customWidth="1"/>
    <col min="16" max="16" width="5.375" style="0" customWidth="1"/>
    <col min="17" max="18" width="6.625" style="0" customWidth="1"/>
    <col min="19" max="19" width="7.625" style="0" customWidth="1"/>
    <col min="20" max="20" width="6.375" style="0" customWidth="1"/>
    <col min="21" max="21" width="0.5" style="0" customWidth="1"/>
    <col min="22" max="22" width="7.625" style="0" customWidth="1"/>
    <col min="23" max="24" width="6.875" style="0" customWidth="1"/>
    <col min="25" max="25" width="6.50390625" style="0" customWidth="1"/>
    <col min="26" max="26" width="5.50390625" style="0" customWidth="1"/>
    <col min="27" max="27" width="5.625" style="0" customWidth="1"/>
    <col min="28" max="28" width="5.00390625" style="0" customWidth="1"/>
    <col min="29" max="29" width="4.75390625" style="0" customWidth="1"/>
    <col min="30" max="30" width="5.625" style="0" customWidth="1"/>
    <col min="31" max="31" width="5.375" style="0" customWidth="1"/>
    <col min="32" max="32" width="12.125" style="0" customWidth="1"/>
    <col min="33" max="33" width="5.125" style="0" customWidth="1"/>
    <col min="34" max="35" width="5.375" style="0" customWidth="1"/>
    <col min="36" max="36" width="5.125" style="0" customWidth="1"/>
    <col min="37" max="37" width="5.375" style="0" customWidth="1"/>
    <col min="38" max="39" width="5.75390625" style="0" customWidth="1"/>
    <col min="40" max="40" width="6.25390625" style="0" customWidth="1"/>
    <col min="41" max="43" width="5.75390625" style="0" customWidth="1"/>
    <col min="44" max="44" width="5.125" style="0" customWidth="1"/>
    <col min="45" max="45" width="5.375" style="0" customWidth="1"/>
    <col min="46" max="46" width="5.125" style="0" customWidth="1"/>
    <col min="47" max="48" width="5.75390625" style="0" customWidth="1"/>
    <col min="49" max="50" width="5.375" style="0" customWidth="1"/>
    <col min="51" max="51" width="5.125" style="0" customWidth="1"/>
    <col min="52" max="53" width="5.375" style="0" customWidth="1"/>
    <col min="54" max="54" width="5.75390625" style="0" customWidth="1"/>
    <col min="55" max="55" width="6.25390625" style="0" customWidth="1"/>
    <col min="56" max="56" width="6.00390625" style="0" customWidth="1"/>
    <col min="57" max="59" width="5.375" style="0" customWidth="1"/>
    <col min="60" max="60" width="5.125" style="0" customWidth="1"/>
    <col min="61" max="62" width="5.375" style="0" customWidth="1"/>
    <col min="63" max="63" width="6.50390625" style="0" customWidth="1"/>
    <col min="64" max="64" width="12.00390625" style="0" customWidth="1"/>
    <col min="65" max="65" width="5.375" style="0" customWidth="1"/>
    <col min="66" max="66" width="5.125" style="0" customWidth="1"/>
    <col min="67" max="68" width="5.375" style="0" customWidth="1"/>
    <col min="69" max="69" width="6.375" style="0" customWidth="1"/>
    <col min="70" max="70" width="5.375" style="0" customWidth="1"/>
    <col min="71" max="74" width="5.75390625" style="0" customWidth="1"/>
    <col min="75" max="75" width="5.375" style="0" customWidth="1"/>
    <col min="76" max="76" width="6.50390625" style="0" customWidth="1"/>
    <col min="77" max="77" width="5.75390625" style="0" customWidth="1"/>
    <col min="78" max="78" width="5.375" style="0" customWidth="1"/>
    <col min="79" max="79" width="5.75390625" style="0" customWidth="1"/>
    <col min="80" max="80" width="5.375" style="0" customWidth="1"/>
    <col min="81" max="81" width="5.75390625" style="0" customWidth="1"/>
    <col min="82" max="82" width="6.75390625" style="0" customWidth="1"/>
    <col min="83" max="83" width="5.875" style="0" customWidth="1"/>
    <col min="84" max="84" width="6.375" style="0" customWidth="1"/>
    <col min="85" max="85" width="6.625" style="0" customWidth="1"/>
    <col min="86" max="86" width="6.375" style="0" customWidth="1"/>
    <col min="87" max="87" width="6.50390625" style="0" customWidth="1"/>
    <col min="88" max="88" width="8.00390625" style="0" customWidth="1"/>
    <col min="89" max="89" width="7.375" style="0" customWidth="1"/>
    <col min="90" max="90" width="0.5" style="0" customWidth="1"/>
    <col min="91" max="91" width="8.625" style="0" customWidth="1"/>
    <col min="92" max="92" width="7.00390625" style="0" customWidth="1"/>
    <col min="93" max="93" width="7.625" style="0" customWidth="1"/>
  </cols>
  <sheetData>
    <row r="2" spans="1:64" ht="13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AF2" s="1" t="s">
        <v>1</v>
      </c>
      <c r="BL2" s="1" t="s">
        <v>1</v>
      </c>
    </row>
    <row r="3" spans="11:73" ht="13.5">
      <c r="K3" s="3" t="s">
        <v>2</v>
      </c>
      <c r="AO3" s="3" t="s">
        <v>3</v>
      </c>
      <c r="BU3" s="3" t="s">
        <v>3</v>
      </c>
    </row>
    <row r="5" spans="1:93" s="12" customFormat="1" ht="11.25" customHeight="1">
      <c r="A5" s="4"/>
      <c r="B5" s="5" t="s">
        <v>4</v>
      </c>
      <c r="C5" s="5" t="s">
        <v>5</v>
      </c>
      <c r="D5" s="5" t="s">
        <v>6</v>
      </c>
      <c r="E5" s="6"/>
      <c r="F5" s="5" t="s">
        <v>7</v>
      </c>
      <c r="G5" s="5" t="s">
        <v>8</v>
      </c>
      <c r="H5" s="7" t="s">
        <v>9</v>
      </c>
      <c r="I5" s="7" t="s">
        <v>9</v>
      </c>
      <c r="J5" s="7" t="s">
        <v>9</v>
      </c>
      <c r="K5" s="7" t="s">
        <v>9</v>
      </c>
      <c r="L5" s="7" t="s">
        <v>9</v>
      </c>
      <c r="M5" s="7" t="s">
        <v>9</v>
      </c>
      <c r="N5" s="7" t="s">
        <v>9</v>
      </c>
      <c r="O5" s="7" t="s">
        <v>10</v>
      </c>
      <c r="P5" s="7" t="s">
        <v>9</v>
      </c>
      <c r="Q5" s="7" t="s">
        <v>9</v>
      </c>
      <c r="R5" s="6" t="s">
        <v>9</v>
      </c>
      <c r="S5" s="8" t="s">
        <v>11</v>
      </c>
      <c r="T5" s="5" t="s">
        <v>12</v>
      </c>
      <c r="U5" s="6"/>
      <c r="V5" s="5" t="s">
        <v>13</v>
      </c>
      <c r="W5" s="5" t="s">
        <v>14</v>
      </c>
      <c r="X5" s="9" t="s">
        <v>15</v>
      </c>
      <c r="Y5" s="10" t="s">
        <v>9</v>
      </c>
      <c r="Z5" s="7" t="s">
        <v>9</v>
      </c>
      <c r="AA5" s="7" t="s">
        <v>9</v>
      </c>
      <c r="AB5" s="7" t="s">
        <v>9</v>
      </c>
      <c r="AC5" s="7" t="s">
        <v>9</v>
      </c>
      <c r="AD5" s="7" t="s">
        <v>9</v>
      </c>
      <c r="AE5" s="7" t="s">
        <v>9</v>
      </c>
      <c r="AF5" s="4"/>
      <c r="AG5" s="7" t="s">
        <v>9</v>
      </c>
      <c r="AH5" s="7" t="s">
        <v>9</v>
      </c>
      <c r="AI5" s="7" t="s">
        <v>9</v>
      </c>
      <c r="AJ5" s="7" t="s">
        <v>9</v>
      </c>
      <c r="AK5" s="7" t="s">
        <v>9</v>
      </c>
      <c r="AL5" s="7" t="s">
        <v>9</v>
      </c>
      <c r="AM5" s="7" t="s">
        <v>9</v>
      </c>
      <c r="AN5" s="7" t="s">
        <v>9</v>
      </c>
      <c r="AO5" s="7" t="s">
        <v>9</v>
      </c>
      <c r="AP5" s="7" t="s">
        <v>9</v>
      </c>
      <c r="AQ5" s="7" t="s">
        <v>9</v>
      </c>
      <c r="AR5" s="7" t="s">
        <v>9</v>
      </c>
      <c r="AS5" s="7" t="s">
        <v>9</v>
      </c>
      <c r="AT5" s="7" t="s">
        <v>9</v>
      </c>
      <c r="AU5" s="7" t="s">
        <v>9</v>
      </c>
      <c r="AV5" s="7" t="s">
        <v>9</v>
      </c>
      <c r="AW5" s="7" t="s">
        <v>9</v>
      </c>
      <c r="AX5" s="7" t="s">
        <v>9</v>
      </c>
      <c r="AY5" s="7" t="s">
        <v>9</v>
      </c>
      <c r="AZ5" s="7" t="s">
        <v>9</v>
      </c>
      <c r="BA5" s="7" t="s">
        <v>9</v>
      </c>
      <c r="BB5" s="7" t="s">
        <v>9</v>
      </c>
      <c r="BC5" s="7" t="s">
        <v>9</v>
      </c>
      <c r="BD5" s="7" t="s">
        <v>9</v>
      </c>
      <c r="BE5" s="7" t="s">
        <v>9</v>
      </c>
      <c r="BF5" s="7"/>
      <c r="BG5" s="7" t="s">
        <v>10</v>
      </c>
      <c r="BH5" s="7" t="s">
        <v>10</v>
      </c>
      <c r="BI5" s="7" t="s">
        <v>10</v>
      </c>
      <c r="BJ5" s="7" t="s">
        <v>10</v>
      </c>
      <c r="BK5" s="7" t="s">
        <v>9</v>
      </c>
      <c r="BL5" s="4"/>
      <c r="BM5" s="7" t="s">
        <v>9</v>
      </c>
      <c r="BN5" s="7" t="s">
        <v>9</v>
      </c>
      <c r="BO5" s="11" t="s">
        <v>9</v>
      </c>
      <c r="BP5" s="7" t="s">
        <v>9</v>
      </c>
      <c r="BQ5" s="7" t="s">
        <v>9</v>
      </c>
      <c r="BR5" s="7" t="s">
        <v>9</v>
      </c>
      <c r="BS5" s="7" t="s">
        <v>9</v>
      </c>
      <c r="BT5" s="7" t="s">
        <v>9</v>
      </c>
      <c r="BU5" s="7" t="s">
        <v>9</v>
      </c>
      <c r="BV5" s="7" t="s">
        <v>9</v>
      </c>
      <c r="BW5" s="7" t="s">
        <v>9</v>
      </c>
      <c r="BX5" s="7" t="s">
        <v>9</v>
      </c>
      <c r="BY5" s="7" t="s">
        <v>9</v>
      </c>
      <c r="BZ5" s="7" t="s">
        <v>9</v>
      </c>
      <c r="CA5" s="7"/>
      <c r="CB5" s="7" t="s">
        <v>9</v>
      </c>
      <c r="CC5" s="7" t="s">
        <v>9</v>
      </c>
      <c r="CD5" s="7" t="s">
        <v>9</v>
      </c>
      <c r="CE5" s="7" t="s">
        <v>9</v>
      </c>
      <c r="CF5" s="7" t="s">
        <v>9</v>
      </c>
      <c r="CG5" s="7" t="s">
        <v>9</v>
      </c>
      <c r="CH5" s="6" t="s">
        <v>9</v>
      </c>
      <c r="CI5" s="5" t="s">
        <v>16</v>
      </c>
      <c r="CJ5" s="6" t="s">
        <v>17</v>
      </c>
      <c r="CK5" s="5" t="s">
        <v>18</v>
      </c>
      <c r="CL5" s="6"/>
      <c r="CM5" s="5" t="s">
        <v>19</v>
      </c>
      <c r="CN5" s="5" t="s">
        <v>20</v>
      </c>
      <c r="CO5" s="5" t="s">
        <v>21</v>
      </c>
    </row>
    <row r="6" spans="1:93" s="12" customFormat="1" ht="11.25" customHeight="1">
      <c r="A6" s="13"/>
      <c r="B6" s="14" t="s">
        <v>9</v>
      </c>
      <c r="C6" s="14" t="s">
        <v>9</v>
      </c>
      <c r="D6" s="14" t="s">
        <v>9</v>
      </c>
      <c r="E6" s="15"/>
      <c r="F6" s="14" t="s">
        <v>9</v>
      </c>
      <c r="G6" s="14" t="s">
        <v>9</v>
      </c>
      <c r="H6" s="9" t="s">
        <v>22</v>
      </c>
      <c r="I6" s="10"/>
      <c r="J6" s="16" t="s">
        <v>9</v>
      </c>
      <c r="K6" s="16" t="s">
        <v>9</v>
      </c>
      <c r="L6" s="7" t="s">
        <v>9</v>
      </c>
      <c r="M6" s="16" t="s">
        <v>9</v>
      </c>
      <c r="N6" s="16" t="s">
        <v>9</v>
      </c>
      <c r="O6" s="16" t="s">
        <v>10</v>
      </c>
      <c r="P6" s="16" t="s">
        <v>9</v>
      </c>
      <c r="Q6" s="17" t="s">
        <v>9</v>
      </c>
      <c r="R6" s="5" t="s">
        <v>23</v>
      </c>
      <c r="S6" s="18" t="s">
        <v>24</v>
      </c>
      <c r="T6" s="14" t="s">
        <v>9</v>
      </c>
      <c r="U6" s="19"/>
      <c r="V6" s="14" t="s">
        <v>9</v>
      </c>
      <c r="W6" s="14" t="s">
        <v>9</v>
      </c>
      <c r="X6" s="14" t="s">
        <v>9</v>
      </c>
      <c r="Y6" s="9" t="s">
        <v>25</v>
      </c>
      <c r="Z6" s="10" t="s">
        <v>9</v>
      </c>
      <c r="AA6" s="16" t="s">
        <v>9</v>
      </c>
      <c r="AB6" s="16" t="s">
        <v>9</v>
      </c>
      <c r="AC6" s="16" t="s">
        <v>9</v>
      </c>
      <c r="AD6" s="16" t="s">
        <v>9</v>
      </c>
      <c r="AE6" s="16" t="s">
        <v>9</v>
      </c>
      <c r="AF6" s="13"/>
      <c r="AG6" s="7" t="s">
        <v>9</v>
      </c>
      <c r="AH6" s="7" t="s">
        <v>9</v>
      </c>
      <c r="AI6" s="7" t="s">
        <v>9</v>
      </c>
      <c r="AJ6" s="7" t="s">
        <v>9</v>
      </c>
      <c r="AK6" s="7" t="s">
        <v>9</v>
      </c>
      <c r="AL6" s="6" t="s">
        <v>9</v>
      </c>
      <c r="AM6" s="9" t="s">
        <v>26</v>
      </c>
      <c r="AN6" s="7" t="s">
        <v>9</v>
      </c>
      <c r="AO6" s="6" t="s">
        <v>9</v>
      </c>
      <c r="AP6" s="9" t="s">
        <v>27</v>
      </c>
      <c r="AQ6" s="7" t="s">
        <v>9</v>
      </c>
      <c r="AR6" s="7" t="s">
        <v>9</v>
      </c>
      <c r="AS6" s="7" t="s">
        <v>9</v>
      </c>
      <c r="AT6" s="7" t="s">
        <v>9</v>
      </c>
      <c r="AU6" s="20" t="s">
        <v>28</v>
      </c>
      <c r="AV6" s="7" t="s">
        <v>9</v>
      </c>
      <c r="AW6" s="7" t="s">
        <v>9</v>
      </c>
      <c r="AX6" s="7" t="s">
        <v>9</v>
      </c>
      <c r="AY6" s="7" t="s">
        <v>9</v>
      </c>
      <c r="AZ6" s="7" t="s">
        <v>9</v>
      </c>
      <c r="BA6" s="6" t="s">
        <v>9</v>
      </c>
      <c r="BB6" s="9" t="s">
        <v>29</v>
      </c>
      <c r="BC6" s="7" t="s">
        <v>9</v>
      </c>
      <c r="BD6" s="7" t="s">
        <v>9</v>
      </c>
      <c r="BE6" s="16" t="s">
        <v>9</v>
      </c>
      <c r="BF6" s="16"/>
      <c r="BG6" s="7" t="s">
        <v>10</v>
      </c>
      <c r="BH6" s="7" t="s">
        <v>10</v>
      </c>
      <c r="BI6" s="7" t="s">
        <v>10</v>
      </c>
      <c r="BJ6" s="17" t="s">
        <v>10</v>
      </c>
      <c r="BK6" s="9" t="s">
        <v>30</v>
      </c>
      <c r="BL6" s="13"/>
      <c r="BM6" s="16" t="s">
        <v>9</v>
      </c>
      <c r="BN6" s="16" t="s">
        <v>9</v>
      </c>
      <c r="BO6" s="16" t="s">
        <v>9</v>
      </c>
      <c r="BP6" s="17" t="s">
        <v>9</v>
      </c>
      <c r="BQ6" s="9" t="s">
        <v>31</v>
      </c>
      <c r="BR6" s="7" t="s">
        <v>9</v>
      </c>
      <c r="BS6" s="16" t="s">
        <v>9</v>
      </c>
      <c r="BT6" s="6" t="s">
        <v>9</v>
      </c>
      <c r="BU6" s="9" t="s">
        <v>32</v>
      </c>
      <c r="BV6" s="7" t="s">
        <v>9</v>
      </c>
      <c r="BW6" s="16" t="s">
        <v>9</v>
      </c>
      <c r="BX6" s="6" t="s">
        <v>9</v>
      </c>
      <c r="BY6" s="9" t="s">
        <v>33</v>
      </c>
      <c r="BZ6" s="16" t="s">
        <v>9</v>
      </c>
      <c r="CA6" s="16"/>
      <c r="CB6" s="16" t="s">
        <v>9</v>
      </c>
      <c r="CC6" s="17" t="s">
        <v>9</v>
      </c>
      <c r="CD6" s="21" t="s">
        <v>34</v>
      </c>
      <c r="CE6" s="7" t="s">
        <v>9</v>
      </c>
      <c r="CF6" s="7" t="s">
        <v>9</v>
      </c>
      <c r="CG6" s="7" t="s">
        <v>9</v>
      </c>
      <c r="CH6" s="6" t="s">
        <v>9</v>
      </c>
      <c r="CI6" s="14"/>
      <c r="CJ6" s="15" t="s">
        <v>35</v>
      </c>
      <c r="CK6" s="14"/>
      <c r="CL6" s="15"/>
      <c r="CM6" s="14"/>
      <c r="CN6" s="14"/>
      <c r="CO6" s="14"/>
    </row>
    <row r="7" spans="1:93" s="12" customFormat="1" ht="11.25" customHeight="1">
      <c r="A7" s="13"/>
      <c r="B7" s="14" t="s">
        <v>36</v>
      </c>
      <c r="C7" s="14" t="s">
        <v>36</v>
      </c>
      <c r="D7" s="14" t="s">
        <v>36</v>
      </c>
      <c r="E7" s="15"/>
      <c r="F7" s="14" t="s">
        <v>36</v>
      </c>
      <c r="G7" s="14" t="s">
        <v>36</v>
      </c>
      <c r="H7" s="14"/>
      <c r="I7" s="5" t="s">
        <v>37</v>
      </c>
      <c r="J7" s="16" t="s">
        <v>9</v>
      </c>
      <c r="K7" s="16" t="s">
        <v>9</v>
      </c>
      <c r="L7" s="7" t="s">
        <v>9</v>
      </c>
      <c r="M7" s="16"/>
      <c r="N7" s="16" t="s">
        <v>9</v>
      </c>
      <c r="O7" s="17" t="s">
        <v>10</v>
      </c>
      <c r="P7" s="22" t="s">
        <v>38</v>
      </c>
      <c r="Q7" s="6" t="s">
        <v>39</v>
      </c>
      <c r="R7" s="14" t="s">
        <v>9</v>
      </c>
      <c r="S7" s="18" t="s">
        <v>40</v>
      </c>
      <c r="T7" s="14" t="s">
        <v>9</v>
      </c>
      <c r="U7" s="19"/>
      <c r="V7" s="14" t="s">
        <v>9</v>
      </c>
      <c r="W7" s="14" t="s">
        <v>9</v>
      </c>
      <c r="X7" s="14" t="s">
        <v>9</v>
      </c>
      <c r="Y7" s="14" t="s">
        <v>9</v>
      </c>
      <c r="Z7" s="5" t="s">
        <v>41</v>
      </c>
      <c r="AA7" s="5" t="s">
        <v>42</v>
      </c>
      <c r="AB7" s="5" t="s">
        <v>43</v>
      </c>
      <c r="AC7" s="5" t="s">
        <v>44</v>
      </c>
      <c r="AD7" s="5" t="s">
        <v>45</v>
      </c>
      <c r="AE7" s="5" t="s">
        <v>46</v>
      </c>
      <c r="AF7" s="13"/>
      <c r="AG7" s="6" t="s">
        <v>47</v>
      </c>
      <c r="AH7" s="5" t="s">
        <v>48</v>
      </c>
      <c r="AI7" s="5" t="s">
        <v>49</v>
      </c>
      <c r="AJ7" s="5" t="s">
        <v>50</v>
      </c>
      <c r="AK7" s="5" t="s">
        <v>51</v>
      </c>
      <c r="AL7" s="5" t="s">
        <v>52</v>
      </c>
      <c r="AM7" s="14" t="s">
        <v>9</v>
      </c>
      <c r="AN7" s="5" t="s">
        <v>53</v>
      </c>
      <c r="AO7" s="23" t="s">
        <v>54</v>
      </c>
      <c r="AP7" s="14" t="s">
        <v>9</v>
      </c>
      <c r="AQ7" s="5" t="s">
        <v>55</v>
      </c>
      <c r="AR7" s="5" t="s">
        <v>56</v>
      </c>
      <c r="AS7" s="5" t="s">
        <v>57</v>
      </c>
      <c r="AT7" s="5" t="s">
        <v>58</v>
      </c>
      <c r="AU7" s="24" t="s">
        <v>59</v>
      </c>
      <c r="AV7" s="22" t="s">
        <v>28</v>
      </c>
      <c r="AW7" s="23" t="s">
        <v>60</v>
      </c>
      <c r="AX7" s="5" t="s">
        <v>61</v>
      </c>
      <c r="AY7" s="5" t="s">
        <v>62</v>
      </c>
      <c r="AZ7" s="6" t="s">
        <v>28</v>
      </c>
      <c r="BA7" s="6" t="s">
        <v>28</v>
      </c>
      <c r="BB7" s="14" t="s">
        <v>9</v>
      </c>
      <c r="BC7" s="5" t="s">
        <v>63</v>
      </c>
      <c r="BD7" s="5" t="s">
        <v>64</v>
      </c>
      <c r="BE7" s="17" t="s">
        <v>65</v>
      </c>
      <c r="BF7" s="5" t="s">
        <v>66</v>
      </c>
      <c r="BG7" s="5" t="s">
        <v>67</v>
      </c>
      <c r="BH7" s="5" t="s">
        <v>68</v>
      </c>
      <c r="BI7" s="5" t="s">
        <v>69</v>
      </c>
      <c r="BJ7" s="23" t="s">
        <v>70</v>
      </c>
      <c r="BK7" s="14" t="s">
        <v>9</v>
      </c>
      <c r="BL7" s="13"/>
      <c r="BM7" s="5" t="s">
        <v>71</v>
      </c>
      <c r="BN7" s="25" t="s">
        <v>72</v>
      </c>
      <c r="BO7" s="25" t="s">
        <v>73</v>
      </c>
      <c r="BP7" s="25" t="s">
        <v>73</v>
      </c>
      <c r="BQ7" s="14" t="s">
        <v>9</v>
      </c>
      <c r="BR7" s="5" t="s">
        <v>74</v>
      </c>
      <c r="BS7" s="25" t="s">
        <v>75</v>
      </c>
      <c r="BT7" s="5" t="s">
        <v>76</v>
      </c>
      <c r="BU7" s="14" t="s">
        <v>9</v>
      </c>
      <c r="BV7" s="5" t="s">
        <v>77</v>
      </c>
      <c r="BW7" s="25" t="s">
        <v>78</v>
      </c>
      <c r="BX7" s="5" t="s">
        <v>79</v>
      </c>
      <c r="BY7" s="14" t="s">
        <v>9</v>
      </c>
      <c r="BZ7" s="26" t="s">
        <v>80</v>
      </c>
      <c r="CA7" s="22" t="s">
        <v>80</v>
      </c>
      <c r="CB7" s="25" t="s">
        <v>81</v>
      </c>
      <c r="CC7" s="23" t="s">
        <v>80</v>
      </c>
      <c r="CD7" s="14" t="s">
        <v>9</v>
      </c>
      <c r="CE7" s="5" t="s">
        <v>82</v>
      </c>
      <c r="CF7" s="5" t="s">
        <v>83</v>
      </c>
      <c r="CG7" s="5" t="s">
        <v>84</v>
      </c>
      <c r="CH7" s="5" t="s">
        <v>85</v>
      </c>
      <c r="CI7" s="14"/>
      <c r="CJ7" s="15" t="s">
        <v>86</v>
      </c>
      <c r="CK7" s="14"/>
      <c r="CL7" s="15"/>
      <c r="CM7" s="14"/>
      <c r="CN7" s="14"/>
      <c r="CO7" s="14"/>
    </row>
    <row r="8" spans="1:93" s="12" customFormat="1" ht="11.25" customHeight="1">
      <c r="A8" s="13"/>
      <c r="B8" s="14" t="s">
        <v>9</v>
      </c>
      <c r="C8" s="14" t="s">
        <v>9</v>
      </c>
      <c r="D8" s="14" t="s">
        <v>9</v>
      </c>
      <c r="E8" s="15"/>
      <c r="F8" s="14" t="s">
        <v>9</v>
      </c>
      <c r="G8" s="14" t="s">
        <v>9</v>
      </c>
      <c r="H8" s="14"/>
      <c r="I8" s="14" t="s">
        <v>87</v>
      </c>
      <c r="J8" s="7" t="s">
        <v>88</v>
      </c>
      <c r="K8" s="16" t="s">
        <v>9</v>
      </c>
      <c r="L8" s="7" t="s">
        <v>9</v>
      </c>
      <c r="M8" s="17"/>
      <c r="N8" s="27" t="s">
        <v>88</v>
      </c>
      <c r="O8" s="23" t="s">
        <v>89</v>
      </c>
      <c r="P8" s="24" t="s">
        <v>90</v>
      </c>
      <c r="Q8" s="15" t="s">
        <v>91</v>
      </c>
      <c r="R8" s="14" t="s">
        <v>92</v>
      </c>
      <c r="S8" s="18" t="s">
        <v>93</v>
      </c>
      <c r="T8" s="14" t="s">
        <v>94</v>
      </c>
      <c r="U8" s="19"/>
      <c r="V8" s="14" t="s">
        <v>94</v>
      </c>
      <c r="W8" s="14" t="s">
        <v>94</v>
      </c>
      <c r="X8" s="14" t="s">
        <v>94</v>
      </c>
      <c r="Y8" s="14"/>
      <c r="Z8" s="14"/>
      <c r="AA8" s="14"/>
      <c r="AB8" s="14"/>
      <c r="AC8" s="14"/>
      <c r="AD8" s="14"/>
      <c r="AE8" s="14"/>
      <c r="AF8" s="13"/>
      <c r="AG8" s="15" t="s">
        <v>95</v>
      </c>
      <c r="AH8" s="14"/>
      <c r="AI8" s="14"/>
      <c r="AJ8" s="14"/>
      <c r="AK8" s="14"/>
      <c r="AL8" s="14"/>
      <c r="AM8" s="14"/>
      <c r="AN8" s="14"/>
      <c r="AO8" s="28" t="s">
        <v>96</v>
      </c>
      <c r="AP8" s="14"/>
      <c r="AQ8" s="14"/>
      <c r="AR8" s="14"/>
      <c r="AS8" s="14"/>
      <c r="AT8" s="14"/>
      <c r="AU8" s="24" t="s">
        <v>97</v>
      </c>
      <c r="AV8" s="24" t="s">
        <v>98</v>
      </c>
      <c r="AW8" s="28" t="s">
        <v>99</v>
      </c>
      <c r="AX8" s="14"/>
      <c r="AY8" s="14"/>
      <c r="AZ8" s="15" t="s">
        <v>38</v>
      </c>
      <c r="BA8" s="15" t="s">
        <v>38</v>
      </c>
      <c r="BB8" s="14"/>
      <c r="BC8" s="14"/>
      <c r="BD8" s="14"/>
      <c r="BE8" s="28" t="s">
        <v>100</v>
      </c>
      <c r="BF8" s="14"/>
      <c r="BG8" s="14"/>
      <c r="BH8" s="14"/>
      <c r="BI8" s="14"/>
      <c r="BJ8" s="28" t="s">
        <v>101</v>
      </c>
      <c r="BK8" s="14"/>
      <c r="BL8" s="13"/>
      <c r="BM8" s="14" t="s">
        <v>9</v>
      </c>
      <c r="BN8" s="29" t="s">
        <v>102</v>
      </c>
      <c r="BO8" s="29" t="s">
        <v>103</v>
      </c>
      <c r="BP8" s="29" t="s">
        <v>104</v>
      </c>
      <c r="BQ8" s="14" t="s">
        <v>105</v>
      </c>
      <c r="BR8" s="14" t="s">
        <v>9</v>
      </c>
      <c r="BS8" s="29" t="s">
        <v>106</v>
      </c>
      <c r="BT8" s="14" t="s">
        <v>9</v>
      </c>
      <c r="BU8" s="14" t="s">
        <v>105</v>
      </c>
      <c r="BV8" s="14" t="s">
        <v>9</v>
      </c>
      <c r="BW8" s="29" t="s">
        <v>107</v>
      </c>
      <c r="BX8" s="14" t="s">
        <v>9</v>
      </c>
      <c r="BY8" s="14" t="s">
        <v>105</v>
      </c>
      <c r="BZ8" s="30" t="s">
        <v>108</v>
      </c>
      <c r="CA8" s="24" t="s">
        <v>108</v>
      </c>
      <c r="CB8" s="29" t="s">
        <v>109</v>
      </c>
      <c r="CC8" s="28" t="s">
        <v>108</v>
      </c>
      <c r="CD8" s="14" t="s">
        <v>105</v>
      </c>
      <c r="CE8" s="14" t="s">
        <v>9</v>
      </c>
      <c r="CF8" s="14" t="s">
        <v>9</v>
      </c>
      <c r="CG8" s="14" t="s">
        <v>9</v>
      </c>
      <c r="CH8" s="14" t="s">
        <v>110</v>
      </c>
      <c r="CI8" s="14"/>
      <c r="CJ8" s="15" t="s">
        <v>93</v>
      </c>
      <c r="CK8" s="14"/>
      <c r="CL8" s="15"/>
      <c r="CM8" s="14"/>
      <c r="CN8" s="14"/>
      <c r="CO8" s="14"/>
    </row>
    <row r="9" spans="1:93" s="12" customFormat="1" ht="11.25" customHeight="1">
      <c r="A9" s="13"/>
      <c r="B9" s="14" t="s">
        <v>9</v>
      </c>
      <c r="C9" s="14" t="s">
        <v>9</v>
      </c>
      <c r="D9" s="14" t="s">
        <v>9</v>
      </c>
      <c r="E9" s="15"/>
      <c r="F9" s="14" t="s">
        <v>9</v>
      </c>
      <c r="G9" s="14" t="s">
        <v>9</v>
      </c>
      <c r="H9" s="14"/>
      <c r="I9" s="14" t="s">
        <v>111</v>
      </c>
      <c r="J9" s="15" t="s">
        <v>36</v>
      </c>
      <c r="K9" s="6" t="s">
        <v>112</v>
      </c>
      <c r="L9" s="6" t="s">
        <v>113</v>
      </c>
      <c r="M9" s="6" t="s">
        <v>114</v>
      </c>
      <c r="N9" s="31" t="s">
        <v>115</v>
      </c>
      <c r="O9" s="28" t="s">
        <v>116</v>
      </c>
      <c r="P9" s="24" t="s">
        <v>117</v>
      </c>
      <c r="Q9" s="15" t="s">
        <v>118</v>
      </c>
      <c r="R9" s="14" t="s">
        <v>9</v>
      </c>
      <c r="S9" s="18" t="s">
        <v>119</v>
      </c>
      <c r="T9" s="14" t="s">
        <v>9</v>
      </c>
      <c r="U9" s="19"/>
      <c r="V9" s="14" t="s">
        <v>9</v>
      </c>
      <c r="W9" s="14" t="s">
        <v>9</v>
      </c>
      <c r="X9" s="14" t="s">
        <v>9</v>
      </c>
      <c r="Y9" s="14"/>
      <c r="Z9" s="14"/>
      <c r="AA9" s="14"/>
      <c r="AB9" s="14"/>
      <c r="AC9" s="14"/>
      <c r="AD9" s="14"/>
      <c r="AE9" s="14"/>
      <c r="AF9" s="13"/>
      <c r="AG9" s="15" t="s">
        <v>97</v>
      </c>
      <c r="AH9" s="14"/>
      <c r="AI9" s="14"/>
      <c r="AJ9" s="14"/>
      <c r="AK9" s="14"/>
      <c r="AL9" s="14"/>
      <c r="AM9" s="14"/>
      <c r="AN9" s="14"/>
      <c r="AO9" s="28" t="s">
        <v>120</v>
      </c>
      <c r="AP9" s="14"/>
      <c r="AQ9" s="14"/>
      <c r="AR9" s="14"/>
      <c r="AS9" s="14"/>
      <c r="AT9" s="14"/>
      <c r="AU9" s="24" t="s">
        <v>28</v>
      </c>
      <c r="AV9" s="24" t="s">
        <v>121</v>
      </c>
      <c r="AW9" s="28" t="s">
        <v>122</v>
      </c>
      <c r="AX9" s="14"/>
      <c r="AY9" s="14"/>
      <c r="AZ9" s="15" t="s">
        <v>121</v>
      </c>
      <c r="BA9" s="15" t="s">
        <v>123</v>
      </c>
      <c r="BB9" s="14"/>
      <c r="BC9" s="14"/>
      <c r="BD9" s="14"/>
      <c r="BE9" s="28" t="s">
        <v>124</v>
      </c>
      <c r="BF9" s="14"/>
      <c r="BG9" s="14"/>
      <c r="BH9" s="14"/>
      <c r="BI9" s="14"/>
      <c r="BJ9" s="28" t="s">
        <v>125</v>
      </c>
      <c r="BK9" s="14"/>
      <c r="BL9" s="13"/>
      <c r="BM9" s="14" t="s">
        <v>126</v>
      </c>
      <c r="BN9" s="29" t="s">
        <v>73</v>
      </c>
      <c r="BO9" s="29" t="s">
        <v>127</v>
      </c>
      <c r="BP9" s="29" t="s">
        <v>128</v>
      </c>
      <c r="BQ9" s="14" t="s">
        <v>97</v>
      </c>
      <c r="BR9" s="14"/>
      <c r="BS9" s="29" t="s">
        <v>129</v>
      </c>
      <c r="BT9" s="14"/>
      <c r="BU9" s="14" t="s">
        <v>97</v>
      </c>
      <c r="BV9" s="14"/>
      <c r="BW9" s="29" t="s">
        <v>130</v>
      </c>
      <c r="BX9" s="14"/>
      <c r="BY9" s="14" t="s">
        <v>97</v>
      </c>
      <c r="BZ9" s="30" t="s">
        <v>131</v>
      </c>
      <c r="CA9" s="24" t="s">
        <v>131</v>
      </c>
      <c r="CB9" s="29" t="s">
        <v>132</v>
      </c>
      <c r="CC9" s="28" t="s">
        <v>133</v>
      </c>
      <c r="CD9" s="14" t="s">
        <v>97</v>
      </c>
      <c r="CE9" s="14"/>
      <c r="CF9" s="14"/>
      <c r="CG9" s="14"/>
      <c r="CH9" s="14" t="s">
        <v>9</v>
      </c>
      <c r="CI9" s="14"/>
      <c r="CJ9" s="15" t="s">
        <v>119</v>
      </c>
      <c r="CK9" s="14"/>
      <c r="CL9" s="15"/>
      <c r="CM9" s="14"/>
      <c r="CN9" s="14"/>
      <c r="CO9" s="14"/>
    </row>
    <row r="10" spans="1:93" s="12" customFormat="1" ht="11.25" customHeight="1">
      <c r="A10" s="13"/>
      <c r="B10" s="14" t="s">
        <v>134</v>
      </c>
      <c r="C10" s="14" t="s">
        <v>134</v>
      </c>
      <c r="D10" s="14" t="s">
        <v>134</v>
      </c>
      <c r="E10" s="15"/>
      <c r="F10" s="14" t="s">
        <v>134</v>
      </c>
      <c r="G10" s="14" t="s">
        <v>134</v>
      </c>
      <c r="H10" s="14"/>
      <c r="I10" s="14" t="s">
        <v>9</v>
      </c>
      <c r="J10" s="15" t="s">
        <v>135</v>
      </c>
      <c r="K10" s="15" t="s">
        <v>136</v>
      </c>
      <c r="L10" s="15" t="s">
        <v>137</v>
      </c>
      <c r="M10" s="15" t="s">
        <v>138</v>
      </c>
      <c r="N10" s="31" t="s">
        <v>139</v>
      </c>
      <c r="O10" s="28" t="s">
        <v>140</v>
      </c>
      <c r="P10" s="24" t="s">
        <v>141</v>
      </c>
      <c r="Q10" s="15" t="s">
        <v>142</v>
      </c>
      <c r="R10" s="14" t="s">
        <v>24</v>
      </c>
      <c r="S10" s="18" t="s">
        <v>143</v>
      </c>
      <c r="T10" s="14"/>
      <c r="U10" s="19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3"/>
      <c r="AG10" s="15" t="s">
        <v>144</v>
      </c>
      <c r="AH10" s="14"/>
      <c r="AI10" s="14"/>
      <c r="AJ10" s="14"/>
      <c r="AK10" s="14"/>
      <c r="AL10" s="14"/>
      <c r="AM10" s="14"/>
      <c r="AN10" s="14"/>
      <c r="AO10" s="28" t="s">
        <v>145</v>
      </c>
      <c r="AP10" s="14"/>
      <c r="AQ10" s="14"/>
      <c r="AR10" s="14"/>
      <c r="AS10" s="14"/>
      <c r="AT10" s="14"/>
      <c r="AU10" s="24" t="s">
        <v>38</v>
      </c>
      <c r="AV10" s="24" t="s">
        <v>146</v>
      </c>
      <c r="AW10" s="28" t="s">
        <v>147</v>
      </c>
      <c r="AX10" s="14"/>
      <c r="AY10" s="14"/>
      <c r="AZ10" s="15" t="s">
        <v>148</v>
      </c>
      <c r="BA10" s="15" t="s">
        <v>149</v>
      </c>
      <c r="BB10" s="14"/>
      <c r="BC10" s="14"/>
      <c r="BD10" s="14"/>
      <c r="BE10" s="28" t="s">
        <v>150</v>
      </c>
      <c r="BF10" s="14"/>
      <c r="BG10" s="14"/>
      <c r="BH10" s="14"/>
      <c r="BI10" s="14"/>
      <c r="BJ10" s="28" t="s">
        <v>151</v>
      </c>
      <c r="BK10" s="14"/>
      <c r="BL10" s="13"/>
      <c r="BM10" s="14" t="s">
        <v>9</v>
      </c>
      <c r="BN10" s="29" t="s">
        <v>152</v>
      </c>
      <c r="BO10" s="29" t="s">
        <v>153</v>
      </c>
      <c r="BP10" s="29" t="s">
        <v>154</v>
      </c>
      <c r="BQ10" s="14" t="s">
        <v>155</v>
      </c>
      <c r="BR10" s="14"/>
      <c r="BS10" s="29" t="s">
        <v>156</v>
      </c>
      <c r="BT10" s="14"/>
      <c r="BU10" s="14" t="s">
        <v>155</v>
      </c>
      <c r="BV10" s="14"/>
      <c r="BW10" s="29" t="s">
        <v>157</v>
      </c>
      <c r="BX10" s="14"/>
      <c r="BY10" s="14" t="s">
        <v>155</v>
      </c>
      <c r="BZ10" s="30" t="s">
        <v>158</v>
      </c>
      <c r="CA10" s="24" t="s">
        <v>159</v>
      </c>
      <c r="CB10" s="29" t="s">
        <v>160</v>
      </c>
      <c r="CC10" s="28" t="s">
        <v>161</v>
      </c>
      <c r="CD10" s="14" t="s">
        <v>155</v>
      </c>
      <c r="CE10" s="14"/>
      <c r="CF10" s="14"/>
      <c r="CG10" s="14"/>
      <c r="CH10" s="14" t="s">
        <v>9</v>
      </c>
      <c r="CI10" s="14"/>
      <c r="CJ10" s="15" t="s">
        <v>143</v>
      </c>
      <c r="CK10" s="14"/>
      <c r="CL10" s="15"/>
      <c r="CM10" s="14"/>
      <c r="CN10" s="14"/>
      <c r="CO10" s="14"/>
    </row>
    <row r="11" spans="1:93" s="12" customFormat="1" ht="11.25" customHeight="1">
      <c r="A11" s="13"/>
      <c r="B11" s="14" t="s">
        <v>138</v>
      </c>
      <c r="C11" s="14" t="s">
        <v>138</v>
      </c>
      <c r="D11" s="14" t="s">
        <v>138</v>
      </c>
      <c r="E11" s="15"/>
      <c r="F11" s="14" t="s">
        <v>138</v>
      </c>
      <c r="G11" s="14" t="s">
        <v>138</v>
      </c>
      <c r="H11" s="14"/>
      <c r="I11" s="14" t="s">
        <v>24</v>
      </c>
      <c r="J11" s="15" t="s">
        <v>24</v>
      </c>
      <c r="K11" s="15" t="s">
        <v>24</v>
      </c>
      <c r="L11" s="15" t="s">
        <v>24</v>
      </c>
      <c r="M11" s="15"/>
      <c r="N11" s="31" t="s">
        <v>162</v>
      </c>
      <c r="O11" s="28" t="s">
        <v>163</v>
      </c>
      <c r="P11" s="24" t="s">
        <v>24</v>
      </c>
      <c r="Q11" s="15" t="s">
        <v>24</v>
      </c>
      <c r="R11" s="14" t="s">
        <v>9</v>
      </c>
      <c r="S11" s="18" t="s">
        <v>24</v>
      </c>
      <c r="T11" s="14"/>
      <c r="U11" s="19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3"/>
      <c r="AG11" s="15" t="s">
        <v>164</v>
      </c>
      <c r="AH11" s="14"/>
      <c r="AI11" s="14"/>
      <c r="AJ11" s="14"/>
      <c r="AK11" s="14"/>
      <c r="AL11" s="14"/>
      <c r="AM11" s="14"/>
      <c r="AN11" s="14"/>
      <c r="AO11" s="28" t="s">
        <v>165</v>
      </c>
      <c r="AP11" s="14"/>
      <c r="AQ11" s="14"/>
      <c r="AR11" s="14"/>
      <c r="AS11" s="14"/>
      <c r="AT11" s="14"/>
      <c r="AU11" s="24" t="s">
        <v>121</v>
      </c>
      <c r="AV11" s="24" t="s">
        <v>166</v>
      </c>
      <c r="AW11" s="28" t="s">
        <v>167</v>
      </c>
      <c r="AX11" s="14"/>
      <c r="AY11" s="14"/>
      <c r="AZ11" s="15" t="s">
        <v>168</v>
      </c>
      <c r="BA11" s="15" t="s">
        <v>169</v>
      </c>
      <c r="BB11" s="14"/>
      <c r="BC11" s="14"/>
      <c r="BD11" s="14"/>
      <c r="BE11" s="19" t="s">
        <v>170</v>
      </c>
      <c r="BF11" s="14"/>
      <c r="BG11" s="14"/>
      <c r="BH11" s="14"/>
      <c r="BI11" s="14"/>
      <c r="BJ11" s="28" t="s">
        <v>171</v>
      </c>
      <c r="BK11" s="14"/>
      <c r="BL11" s="13"/>
      <c r="BM11" s="14"/>
      <c r="BN11" s="29" t="s">
        <v>172</v>
      </c>
      <c r="BO11" s="29" t="s">
        <v>173</v>
      </c>
      <c r="BP11" s="29" t="s">
        <v>174</v>
      </c>
      <c r="BQ11" s="14" t="s">
        <v>9</v>
      </c>
      <c r="BR11" s="14"/>
      <c r="BS11" s="29" t="s">
        <v>175</v>
      </c>
      <c r="BT11" s="14"/>
      <c r="BU11" s="14" t="s">
        <v>9</v>
      </c>
      <c r="BV11" s="14"/>
      <c r="BW11" s="29" t="s">
        <v>176</v>
      </c>
      <c r="BX11" s="14"/>
      <c r="BY11" s="14" t="s">
        <v>9</v>
      </c>
      <c r="BZ11" s="30" t="s">
        <v>177</v>
      </c>
      <c r="CA11" s="24" t="s">
        <v>121</v>
      </c>
      <c r="CB11" s="29" t="s">
        <v>178</v>
      </c>
      <c r="CC11" s="28" t="s">
        <v>171</v>
      </c>
      <c r="CD11" s="14" t="s">
        <v>9</v>
      </c>
      <c r="CE11" s="14"/>
      <c r="CF11" s="14"/>
      <c r="CG11" s="14"/>
      <c r="CH11" s="14" t="s">
        <v>179</v>
      </c>
      <c r="CI11" s="14"/>
      <c r="CJ11" s="15" t="s">
        <v>35</v>
      </c>
      <c r="CK11" s="14"/>
      <c r="CL11" s="15"/>
      <c r="CM11" s="14"/>
      <c r="CN11" s="14"/>
      <c r="CO11" s="14"/>
    </row>
    <row r="12" spans="1:93" s="12" customFormat="1" ht="11.25" customHeight="1">
      <c r="A12" s="32"/>
      <c r="B12" s="33" t="s">
        <v>180</v>
      </c>
      <c r="C12" s="33" t="s">
        <v>180</v>
      </c>
      <c r="D12" s="33" t="s">
        <v>180</v>
      </c>
      <c r="E12" s="34"/>
      <c r="F12" s="33" t="s">
        <v>180</v>
      </c>
      <c r="G12" s="33" t="s">
        <v>180</v>
      </c>
      <c r="H12" s="33"/>
      <c r="I12" s="33" t="s">
        <v>40</v>
      </c>
      <c r="J12" s="34" t="s">
        <v>40</v>
      </c>
      <c r="K12" s="34" t="s">
        <v>40</v>
      </c>
      <c r="L12" s="34" t="s">
        <v>40</v>
      </c>
      <c r="M12" s="34" t="s">
        <v>181</v>
      </c>
      <c r="N12" s="35" t="s">
        <v>230</v>
      </c>
      <c r="O12" s="36" t="s">
        <v>182</v>
      </c>
      <c r="P12" s="37" t="s">
        <v>40</v>
      </c>
      <c r="Q12" s="34" t="s">
        <v>40</v>
      </c>
      <c r="R12" s="33" t="s">
        <v>40</v>
      </c>
      <c r="S12" s="38" t="s">
        <v>40</v>
      </c>
      <c r="T12" s="33" t="s">
        <v>183</v>
      </c>
      <c r="U12" s="39"/>
      <c r="V12" s="33" t="s">
        <v>183</v>
      </c>
      <c r="W12" s="33" t="s">
        <v>183</v>
      </c>
      <c r="X12" s="33" t="s">
        <v>183</v>
      </c>
      <c r="Y12" s="33" t="s">
        <v>184</v>
      </c>
      <c r="Z12" s="33" t="s">
        <v>185</v>
      </c>
      <c r="AA12" s="33" t="s">
        <v>185</v>
      </c>
      <c r="AB12" s="33" t="s">
        <v>185</v>
      </c>
      <c r="AC12" s="33" t="s">
        <v>185</v>
      </c>
      <c r="AD12" s="33" t="s">
        <v>185</v>
      </c>
      <c r="AE12" s="33" t="s">
        <v>185</v>
      </c>
      <c r="AF12" s="32"/>
      <c r="AG12" s="34" t="s">
        <v>184</v>
      </c>
      <c r="AH12" s="33" t="s">
        <v>185</v>
      </c>
      <c r="AI12" s="33" t="s">
        <v>185</v>
      </c>
      <c r="AJ12" s="33" t="s">
        <v>185</v>
      </c>
      <c r="AK12" s="33" t="s">
        <v>185</v>
      </c>
      <c r="AL12" s="33" t="s">
        <v>185</v>
      </c>
      <c r="AM12" s="33" t="s">
        <v>184</v>
      </c>
      <c r="AN12" s="33" t="s">
        <v>185</v>
      </c>
      <c r="AO12" s="36" t="s">
        <v>186</v>
      </c>
      <c r="AP12" s="33" t="s">
        <v>184</v>
      </c>
      <c r="AQ12" s="33" t="s">
        <v>185</v>
      </c>
      <c r="AR12" s="33" t="s">
        <v>185</v>
      </c>
      <c r="AS12" s="33" t="s">
        <v>185</v>
      </c>
      <c r="AT12" s="33" t="s">
        <v>185</v>
      </c>
      <c r="AU12" s="37" t="s">
        <v>187</v>
      </c>
      <c r="AV12" s="37" t="s">
        <v>188</v>
      </c>
      <c r="AW12" s="36" t="s">
        <v>189</v>
      </c>
      <c r="AX12" s="33" t="s">
        <v>185</v>
      </c>
      <c r="AY12" s="33" t="s">
        <v>185</v>
      </c>
      <c r="AZ12" s="34" t="s">
        <v>187</v>
      </c>
      <c r="BA12" s="34" t="s">
        <v>190</v>
      </c>
      <c r="BB12" s="33" t="s">
        <v>184</v>
      </c>
      <c r="BC12" s="33" t="s">
        <v>185</v>
      </c>
      <c r="BD12" s="33" t="s">
        <v>185</v>
      </c>
      <c r="BE12" s="39" t="s">
        <v>191</v>
      </c>
      <c r="BF12" s="33" t="s">
        <v>185</v>
      </c>
      <c r="BG12" s="33" t="s">
        <v>185</v>
      </c>
      <c r="BH12" s="33" t="s">
        <v>185</v>
      </c>
      <c r="BI12" s="33" t="s">
        <v>185</v>
      </c>
      <c r="BJ12" s="36" t="s">
        <v>192</v>
      </c>
      <c r="BK12" s="33" t="s">
        <v>184</v>
      </c>
      <c r="BL12" s="32"/>
      <c r="BM12" s="33" t="s">
        <v>187</v>
      </c>
      <c r="BN12" s="40" t="s">
        <v>193</v>
      </c>
      <c r="BO12" s="40" t="s">
        <v>194</v>
      </c>
      <c r="BP12" s="40" t="s">
        <v>195</v>
      </c>
      <c r="BQ12" s="33" t="s">
        <v>196</v>
      </c>
      <c r="BR12" s="33" t="s">
        <v>155</v>
      </c>
      <c r="BS12" s="40" t="s">
        <v>197</v>
      </c>
      <c r="BT12" s="33" t="s">
        <v>155</v>
      </c>
      <c r="BU12" s="33" t="s">
        <v>196</v>
      </c>
      <c r="BV12" s="33" t="s">
        <v>155</v>
      </c>
      <c r="BW12" s="40" t="s">
        <v>198</v>
      </c>
      <c r="BX12" s="33" t="s">
        <v>155</v>
      </c>
      <c r="BY12" s="33" t="s">
        <v>196</v>
      </c>
      <c r="BZ12" s="41" t="s">
        <v>199</v>
      </c>
      <c r="CA12" s="37" t="s">
        <v>187</v>
      </c>
      <c r="CB12" s="40" t="s">
        <v>200</v>
      </c>
      <c r="CC12" s="36" t="s">
        <v>192</v>
      </c>
      <c r="CD12" s="33" t="s">
        <v>196</v>
      </c>
      <c r="CE12" s="33" t="s">
        <v>155</v>
      </c>
      <c r="CF12" s="33" t="s">
        <v>155</v>
      </c>
      <c r="CG12" s="33" t="s">
        <v>155</v>
      </c>
      <c r="CH12" s="33" t="s">
        <v>183</v>
      </c>
      <c r="CI12" s="33"/>
      <c r="CJ12" s="34" t="s">
        <v>86</v>
      </c>
      <c r="CK12" s="33"/>
      <c r="CL12" s="34"/>
      <c r="CM12" s="33"/>
      <c r="CN12" s="33"/>
      <c r="CO12" s="33"/>
    </row>
    <row r="13" spans="1:64" s="12" customFormat="1" ht="16.5" customHeight="1">
      <c r="A13" s="42" t="s">
        <v>201</v>
      </c>
      <c r="B13" s="43"/>
      <c r="C13" s="43"/>
      <c r="G13" s="12" t="s">
        <v>10</v>
      </c>
      <c r="AF13" s="44" t="s">
        <v>9</v>
      </c>
      <c r="BL13" s="44" t="s">
        <v>9</v>
      </c>
    </row>
    <row r="14" spans="1:93" s="12" customFormat="1" ht="11.25" customHeight="1">
      <c r="A14" s="45" t="s">
        <v>202</v>
      </c>
      <c r="B14" s="46">
        <v>3.5066666666666664</v>
      </c>
      <c r="C14" s="46">
        <v>1.7566666666666668</v>
      </c>
      <c r="D14" s="47">
        <v>47.85</v>
      </c>
      <c r="E14" s="48"/>
      <c r="F14" s="49">
        <v>1253723.25</v>
      </c>
      <c r="G14" s="49">
        <v>674909</v>
      </c>
      <c r="H14" s="49">
        <v>655255.5833333334</v>
      </c>
      <c r="I14" s="49">
        <v>600474.0833333334</v>
      </c>
      <c r="J14" s="49">
        <v>469291.3333333333</v>
      </c>
      <c r="K14" s="49">
        <v>353674.25</v>
      </c>
      <c r="L14" s="49">
        <v>3684.75</v>
      </c>
      <c r="M14" s="49">
        <v>111932.5</v>
      </c>
      <c r="N14" s="50">
        <v>60545</v>
      </c>
      <c r="O14" s="50">
        <v>70637.58333333333</v>
      </c>
      <c r="P14" s="49">
        <v>10263.333333333334</v>
      </c>
      <c r="Q14" s="49">
        <v>44518.083333333336</v>
      </c>
      <c r="R14" s="49">
        <v>19653.75</v>
      </c>
      <c r="S14" s="49">
        <v>493324.1666666667</v>
      </c>
      <c r="T14" s="49">
        <v>85489.83333333333</v>
      </c>
      <c r="U14" s="51"/>
      <c r="V14" s="49">
        <v>1253723.25</v>
      </c>
      <c r="W14" s="49">
        <v>472608.5</v>
      </c>
      <c r="X14" s="49">
        <v>376746.1666666667</v>
      </c>
      <c r="Y14" s="49">
        <v>80752.08333333333</v>
      </c>
      <c r="Z14" s="49">
        <v>9496.416666666666</v>
      </c>
      <c r="AA14" s="49">
        <v>11179.583333333334</v>
      </c>
      <c r="AB14" s="49">
        <v>6613.083333333333</v>
      </c>
      <c r="AC14" s="49">
        <v>3265.9166666666665</v>
      </c>
      <c r="AD14" s="50">
        <v>10659.416666666666</v>
      </c>
      <c r="AE14" s="50">
        <v>3322.75</v>
      </c>
      <c r="AF14" s="45" t="s">
        <v>202</v>
      </c>
      <c r="AG14" s="49">
        <v>3124.5</v>
      </c>
      <c r="AH14" s="49">
        <v>5246.75</v>
      </c>
      <c r="AI14" s="49">
        <v>7387</v>
      </c>
      <c r="AJ14" s="49">
        <v>3243.4166666666665</v>
      </c>
      <c r="AK14" s="49">
        <v>4902.666666666667</v>
      </c>
      <c r="AL14" s="49">
        <v>12311.25</v>
      </c>
      <c r="AM14" s="49">
        <v>19732</v>
      </c>
      <c r="AN14" s="49">
        <v>6141.083333333333</v>
      </c>
      <c r="AO14" s="49">
        <v>13591</v>
      </c>
      <c r="AP14" s="49">
        <v>20231.583333333332</v>
      </c>
      <c r="AQ14" s="49">
        <v>9396.666666666666</v>
      </c>
      <c r="AR14" s="49">
        <v>4826</v>
      </c>
      <c r="AS14" s="50">
        <v>2687</v>
      </c>
      <c r="AT14" s="52">
        <v>3322.1666666666665</v>
      </c>
      <c r="AU14" s="50">
        <v>13678</v>
      </c>
      <c r="AV14" s="49">
        <v>5723.166666666667</v>
      </c>
      <c r="AW14" s="49">
        <v>1851</v>
      </c>
      <c r="AX14" s="49">
        <v>786.5833333333334</v>
      </c>
      <c r="AY14" s="49">
        <v>2310</v>
      </c>
      <c r="AZ14" s="49">
        <v>2059</v>
      </c>
      <c r="BA14" s="49">
        <v>948.3333333333334</v>
      </c>
      <c r="BB14" s="49">
        <v>18241</v>
      </c>
      <c r="BC14" s="49">
        <v>423.3333333333333</v>
      </c>
      <c r="BD14" s="49">
        <v>7221.416666666667</v>
      </c>
      <c r="BE14" s="49">
        <v>3566</v>
      </c>
      <c r="BF14" s="49">
        <v>1817.4166666666667</v>
      </c>
      <c r="BG14" s="49">
        <v>388.0833333333333</v>
      </c>
      <c r="BH14" s="49">
        <v>1424.0833333333333</v>
      </c>
      <c r="BI14" s="49">
        <v>1923.25</v>
      </c>
      <c r="BJ14" s="49">
        <v>1477.9166666666667</v>
      </c>
      <c r="BK14" s="50">
        <v>7955.333333333333</v>
      </c>
      <c r="BL14" s="45" t="s">
        <v>202</v>
      </c>
      <c r="BM14" s="49">
        <v>1166.6666666666667</v>
      </c>
      <c r="BN14" s="53">
        <v>284.3333333333333</v>
      </c>
      <c r="BO14" s="49">
        <v>1563.9166666666667</v>
      </c>
      <c r="BP14" s="49">
        <v>4940.75</v>
      </c>
      <c r="BQ14" s="49">
        <v>39843.25</v>
      </c>
      <c r="BR14" s="49">
        <v>3900</v>
      </c>
      <c r="BS14" s="49">
        <v>29424.166666666668</v>
      </c>
      <c r="BT14" s="49">
        <v>6519.416666666667</v>
      </c>
      <c r="BU14" s="49">
        <v>13071.25</v>
      </c>
      <c r="BV14" s="49">
        <v>9563.75</v>
      </c>
      <c r="BW14" s="49">
        <v>667.5833333333334</v>
      </c>
      <c r="BX14" s="49">
        <v>2840</v>
      </c>
      <c r="BY14" s="49">
        <v>31748</v>
      </c>
      <c r="BZ14" s="49">
        <v>4078</v>
      </c>
      <c r="CA14" s="50">
        <v>7156.666666666667</v>
      </c>
      <c r="CB14" s="49">
        <v>4390</v>
      </c>
      <c r="CC14" s="49">
        <v>16122.916666666666</v>
      </c>
      <c r="CD14" s="49">
        <v>131493</v>
      </c>
      <c r="CE14" s="49">
        <v>16394.166666666668</v>
      </c>
      <c r="CF14" s="49">
        <v>53189.333333333336</v>
      </c>
      <c r="CG14" s="49">
        <v>29479.25</v>
      </c>
      <c r="CH14" s="49">
        <v>32430.416666666668</v>
      </c>
      <c r="CI14" s="49">
        <v>95862.41666666667</v>
      </c>
      <c r="CJ14" s="49">
        <v>697267.8333333334</v>
      </c>
      <c r="CK14" s="49">
        <v>83847</v>
      </c>
      <c r="CL14" s="51"/>
      <c r="CM14" s="49">
        <v>579047.0833333334</v>
      </c>
      <c r="CN14" s="49">
        <v>202300.91666666666</v>
      </c>
      <c r="CO14" s="50">
        <v>146157.41666666666</v>
      </c>
    </row>
    <row r="15" spans="1:93" s="12" customFormat="1" ht="11.25" customHeight="1">
      <c r="A15" s="54" t="s">
        <v>203</v>
      </c>
      <c r="B15" s="55">
        <v>3.3008333333333333</v>
      </c>
      <c r="C15" s="55">
        <v>1.6825</v>
      </c>
      <c r="D15" s="56">
        <v>47.7</v>
      </c>
      <c r="E15" s="57"/>
      <c r="F15" s="58">
        <v>1218046.1666666667</v>
      </c>
      <c r="G15" s="58">
        <v>691476</v>
      </c>
      <c r="H15" s="58">
        <v>670611.0833333334</v>
      </c>
      <c r="I15" s="58">
        <v>629132.25</v>
      </c>
      <c r="J15" s="58">
        <v>491734.0833333333</v>
      </c>
      <c r="K15" s="58">
        <v>391677.75</v>
      </c>
      <c r="L15" s="58">
        <v>2585.25</v>
      </c>
      <c r="M15" s="58">
        <v>97471.08333333333</v>
      </c>
      <c r="N15" s="59">
        <v>76462</v>
      </c>
      <c r="O15" s="59">
        <v>60936</v>
      </c>
      <c r="P15" s="58">
        <v>2699.75</v>
      </c>
      <c r="Q15" s="58">
        <v>38779.166666666664</v>
      </c>
      <c r="R15" s="58">
        <v>20864.583333333332</v>
      </c>
      <c r="S15" s="58">
        <v>432792.75</v>
      </c>
      <c r="T15" s="58">
        <v>93777.58333333333</v>
      </c>
      <c r="U15" s="60"/>
      <c r="V15" s="58">
        <v>1218046.1666666667</v>
      </c>
      <c r="W15" s="58">
        <v>484701.1666666667</v>
      </c>
      <c r="X15" s="58">
        <v>379879.1666666667</v>
      </c>
      <c r="Y15" s="58">
        <v>80376</v>
      </c>
      <c r="Z15" s="58">
        <v>8797.666666666666</v>
      </c>
      <c r="AA15" s="58">
        <v>10330.75</v>
      </c>
      <c r="AB15" s="58">
        <v>6111.666666666667</v>
      </c>
      <c r="AC15" s="58">
        <v>3778.5833333333335</v>
      </c>
      <c r="AD15" s="59">
        <v>9539.416666666666</v>
      </c>
      <c r="AE15" s="59">
        <v>3322.9166666666665</v>
      </c>
      <c r="AF15" s="54" t="s">
        <v>203</v>
      </c>
      <c r="AG15" s="58">
        <v>2942.1666666666665</v>
      </c>
      <c r="AH15" s="58">
        <v>5046.416666666667</v>
      </c>
      <c r="AI15" s="58">
        <v>7595.916666666667</v>
      </c>
      <c r="AJ15" s="58">
        <v>3718</v>
      </c>
      <c r="AK15" s="58">
        <v>4434</v>
      </c>
      <c r="AL15" s="58">
        <v>14759.333333333334</v>
      </c>
      <c r="AM15" s="58">
        <v>23618</v>
      </c>
      <c r="AN15" s="58">
        <v>9023.5</v>
      </c>
      <c r="AO15" s="58">
        <v>14594.416666666666</v>
      </c>
      <c r="AP15" s="58">
        <v>20737.333333333332</v>
      </c>
      <c r="AQ15" s="58">
        <v>9213</v>
      </c>
      <c r="AR15" s="58">
        <v>5641.666666666667</v>
      </c>
      <c r="AS15" s="59">
        <v>2433.4166666666665</v>
      </c>
      <c r="AT15" s="61">
        <v>3448.9166666666665</v>
      </c>
      <c r="AU15" s="59">
        <v>13748.333333333334</v>
      </c>
      <c r="AV15" s="58">
        <v>4558</v>
      </c>
      <c r="AW15" s="58">
        <v>2299</v>
      </c>
      <c r="AX15" s="58">
        <v>1224.1666666666667</v>
      </c>
      <c r="AY15" s="58">
        <v>2790.3333333333335</v>
      </c>
      <c r="AZ15" s="58">
        <v>2145.6666666666665</v>
      </c>
      <c r="BA15" s="58">
        <v>730.5833333333334</v>
      </c>
      <c r="BB15" s="58">
        <v>21785.833333333332</v>
      </c>
      <c r="BC15" s="58">
        <v>1526.1666666666667</v>
      </c>
      <c r="BD15" s="58">
        <v>8638.5</v>
      </c>
      <c r="BE15" s="58">
        <v>3581.9166666666665</v>
      </c>
      <c r="BF15" s="58">
        <v>1983.6666666666667</v>
      </c>
      <c r="BG15" s="58">
        <v>594.5833333333334</v>
      </c>
      <c r="BH15" s="58">
        <v>1451.75</v>
      </c>
      <c r="BI15" s="58">
        <v>2036.6666666666667</v>
      </c>
      <c r="BJ15" s="58">
        <v>1972</v>
      </c>
      <c r="BK15" s="59">
        <v>8624.166666666666</v>
      </c>
      <c r="BL15" s="54" t="s">
        <v>203</v>
      </c>
      <c r="BM15" s="58">
        <v>1173.75</v>
      </c>
      <c r="BN15" s="58">
        <v>497.3333333333333</v>
      </c>
      <c r="BO15" s="58">
        <v>2424.8333333333335</v>
      </c>
      <c r="BP15" s="58">
        <v>4528</v>
      </c>
      <c r="BQ15" s="58">
        <v>42484</v>
      </c>
      <c r="BR15" s="58">
        <v>5528.75</v>
      </c>
      <c r="BS15" s="58">
        <v>29091</v>
      </c>
      <c r="BT15" s="58">
        <v>7863.666666666667</v>
      </c>
      <c r="BU15" s="58">
        <v>10238.583333333334</v>
      </c>
      <c r="BV15" s="58">
        <v>6194.166666666667</v>
      </c>
      <c r="BW15" s="58">
        <v>606.9166666666666</v>
      </c>
      <c r="BX15" s="58">
        <v>3437.5</v>
      </c>
      <c r="BY15" s="58">
        <v>32185.833333333332</v>
      </c>
      <c r="BZ15" s="58">
        <v>4932.75</v>
      </c>
      <c r="CA15" s="59">
        <v>7217</v>
      </c>
      <c r="CB15" s="58">
        <v>4978.083333333333</v>
      </c>
      <c r="CC15" s="58">
        <v>15057.583333333334</v>
      </c>
      <c r="CD15" s="58">
        <v>126080.91666666667</v>
      </c>
      <c r="CE15" s="58">
        <v>24627.75</v>
      </c>
      <c r="CF15" s="58">
        <v>48301.583333333336</v>
      </c>
      <c r="CG15" s="58">
        <v>37115.083333333336</v>
      </c>
      <c r="CH15" s="58">
        <v>16036.333333333334</v>
      </c>
      <c r="CI15" s="58">
        <v>104821.83333333333</v>
      </c>
      <c r="CJ15" s="58">
        <v>645854.75</v>
      </c>
      <c r="CK15" s="58">
        <v>87490.33333333333</v>
      </c>
      <c r="CL15" s="60"/>
      <c r="CM15" s="58">
        <v>586654</v>
      </c>
      <c r="CN15" s="58">
        <v>206774.66666666666</v>
      </c>
      <c r="CO15" s="59">
        <v>170366.33333333334</v>
      </c>
    </row>
    <row r="16" spans="1:93" s="12" customFormat="1" ht="11.25" customHeight="1">
      <c r="A16" s="54" t="s">
        <v>204</v>
      </c>
      <c r="B16" s="55">
        <v>3.3975</v>
      </c>
      <c r="C16" s="55">
        <v>1.8025</v>
      </c>
      <c r="D16" s="56">
        <v>47.28333333333333</v>
      </c>
      <c r="E16" s="57"/>
      <c r="F16" s="58">
        <v>1233936.6666666667</v>
      </c>
      <c r="G16" s="58">
        <v>719534</v>
      </c>
      <c r="H16" s="58">
        <v>689603.8333333334</v>
      </c>
      <c r="I16" s="58">
        <v>621079.4166666666</v>
      </c>
      <c r="J16" s="58">
        <v>464977.8333333333</v>
      </c>
      <c r="K16" s="58">
        <v>358257.4166666667</v>
      </c>
      <c r="L16" s="58">
        <v>4382.666666666667</v>
      </c>
      <c r="M16" s="58">
        <v>102337.75</v>
      </c>
      <c r="N16" s="59">
        <v>67258</v>
      </c>
      <c r="O16" s="59">
        <v>88843.16666666667</v>
      </c>
      <c r="P16" s="58">
        <v>8086.25</v>
      </c>
      <c r="Q16" s="58">
        <v>60438</v>
      </c>
      <c r="R16" s="58">
        <v>29930.75</v>
      </c>
      <c r="S16" s="58">
        <v>418037</v>
      </c>
      <c r="T16" s="58">
        <v>96365.33333333333</v>
      </c>
      <c r="U16" s="60"/>
      <c r="V16" s="58">
        <v>1233936.6666666667</v>
      </c>
      <c r="W16" s="58">
        <v>509662.3333333333</v>
      </c>
      <c r="X16" s="58">
        <v>405705</v>
      </c>
      <c r="Y16" s="58">
        <v>82947</v>
      </c>
      <c r="Z16" s="58">
        <v>8575.083333333334</v>
      </c>
      <c r="AA16" s="58">
        <v>11166.833333333334</v>
      </c>
      <c r="AB16" s="58">
        <v>6361</v>
      </c>
      <c r="AC16" s="58">
        <v>3797.1666666666665</v>
      </c>
      <c r="AD16" s="59">
        <v>10308.666666666666</v>
      </c>
      <c r="AE16" s="59">
        <v>3221.0833333333335</v>
      </c>
      <c r="AF16" s="54" t="s">
        <v>204</v>
      </c>
      <c r="AG16" s="58">
        <v>3085.4166666666665</v>
      </c>
      <c r="AH16" s="58">
        <v>5226.583333333333</v>
      </c>
      <c r="AI16" s="58">
        <v>8957.583333333334</v>
      </c>
      <c r="AJ16" s="58">
        <v>3696.0833333333335</v>
      </c>
      <c r="AK16" s="58">
        <v>3998.6666666666665</v>
      </c>
      <c r="AL16" s="58">
        <v>14553</v>
      </c>
      <c r="AM16" s="58">
        <v>25939.25</v>
      </c>
      <c r="AN16" s="58">
        <v>11047.833333333334</v>
      </c>
      <c r="AO16" s="58">
        <v>14891.333333333334</v>
      </c>
      <c r="AP16" s="58">
        <v>22074.833333333332</v>
      </c>
      <c r="AQ16" s="58">
        <v>9564.75</v>
      </c>
      <c r="AR16" s="58">
        <v>5531.916666666667</v>
      </c>
      <c r="AS16" s="59">
        <v>2456.5833333333335</v>
      </c>
      <c r="AT16" s="61">
        <v>4521</v>
      </c>
      <c r="AU16" s="59">
        <v>12741.333333333334</v>
      </c>
      <c r="AV16" s="58">
        <v>4796.083333333333</v>
      </c>
      <c r="AW16" s="58">
        <v>1191.75</v>
      </c>
      <c r="AX16" s="58">
        <v>1248.75</v>
      </c>
      <c r="AY16" s="58">
        <v>2364.4166666666665</v>
      </c>
      <c r="AZ16" s="58">
        <v>2218.25</v>
      </c>
      <c r="BA16" s="58">
        <v>922.0833333333334</v>
      </c>
      <c r="BB16" s="58">
        <v>19493</v>
      </c>
      <c r="BC16" s="58">
        <v>1065</v>
      </c>
      <c r="BD16" s="58">
        <v>7313.5</v>
      </c>
      <c r="BE16" s="58">
        <v>3896.3333333333335</v>
      </c>
      <c r="BF16" s="58">
        <v>1617.75</v>
      </c>
      <c r="BG16" s="58">
        <v>465.5</v>
      </c>
      <c r="BH16" s="58">
        <v>1362.8333333333333</v>
      </c>
      <c r="BI16" s="58">
        <v>2194.4166666666665</v>
      </c>
      <c r="BJ16" s="58">
        <v>1577.6666666666667</v>
      </c>
      <c r="BK16" s="59">
        <v>10386.666666666666</v>
      </c>
      <c r="BL16" s="54" t="s">
        <v>204</v>
      </c>
      <c r="BM16" s="58">
        <v>1861.0833333333333</v>
      </c>
      <c r="BN16" s="58">
        <v>800</v>
      </c>
      <c r="BO16" s="58">
        <v>2103.25</v>
      </c>
      <c r="BP16" s="58">
        <v>5622.333333333333</v>
      </c>
      <c r="BQ16" s="58">
        <v>41708.833333333336</v>
      </c>
      <c r="BR16" s="58">
        <v>5399.666666666667</v>
      </c>
      <c r="BS16" s="58">
        <v>29314.666666666668</v>
      </c>
      <c r="BT16" s="58">
        <v>6994</v>
      </c>
      <c r="BU16" s="58">
        <v>11903.916666666666</v>
      </c>
      <c r="BV16" s="58">
        <v>8251.083333333334</v>
      </c>
      <c r="BW16" s="58">
        <v>436.8333333333333</v>
      </c>
      <c r="BX16" s="58">
        <v>3216.0833333333335</v>
      </c>
      <c r="BY16" s="58">
        <v>33932.25</v>
      </c>
      <c r="BZ16" s="58">
        <v>4363.25</v>
      </c>
      <c r="CA16" s="59">
        <v>7607.25</v>
      </c>
      <c r="CB16" s="58">
        <v>5182.333333333333</v>
      </c>
      <c r="CC16" s="58">
        <v>16779.333333333332</v>
      </c>
      <c r="CD16" s="58">
        <v>144578.08333333334</v>
      </c>
      <c r="CE16" s="58">
        <v>27872.083333333332</v>
      </c>
      <c r="CF16" s="58">
        <v>63228.666666666664</v>
      </c>
      <c r="CG16" s="58">
        <v>35328.916666666664</v>
      </c>
      <c r="CH16" s="58">
        <v>18148.416666666668</v>
      </c>
      <c r="CI16" s="58">
        <v>103956.91666666667</v>
      </c>
      <c r="CJ16" s="58">
        <v>635825.3333333334</v>
      </c>
      <c r="CK16" s="58">
        <v>88449.08333333333</v>
      </c>
      <c r="CL16" s="60"/>
      <c r="CM16" s="58">
        <v>615577.5833333334</v>
      </c>
      <c r="CN16" s="58">
        <v>209872.25</v>
      </c>
      <c r="CO16" s="59">
        <v>179722.25</v>
      </c>
    </row>
    <row r="17" spans="1:93" s="12" customFormat="1" ht="11.25" customHeight="1">
      <c r="A17" s="54" t="s">
        <v>205</v>
      </c>
      <c r="B17" s="55">
        <v>3.4508333333333336</v>
      </c>
      <c r="C17" s="55">
        <v>1.95</v>
      </c>
      <c r="D17" s="56">
        <v>49.525</v>
      </c>
      <c r="E17" s="57"/>
      <c r="F17" s="58">
        <v>1379307.5</v>
      </c>
      <c r="G17" s="58">
        <v>814226.25</v>
      </c>
      <c r="H17" s="58">
        <v>756123.9166666666</v>
      </c>
      <c r="I17" s="58">
        <v>688806.9166666666</v>
      </c>
      <c r="J17" s="58">
        <v>503487.8333333333</v>
      </c>
      <c r="K17" s="58">
        <v>385903.8333333333</v>
      </c>
      <c r="L17" s="58">
        <v>2360.4166666666665</v>
      </c>
      <c r="M17" s="58">
        <v>115223.66666666667</v>
      </c>
      <c r="N17" s="59">
        <v>75380</v>
      </c>
      <c r="O17" s="59">
        <v>109938.75</v>
      </c>
      <c r="P17" s="58">
        <v>4065.75</v>
      </c>
      <c r="Q17" s="58">
        <v>63251.333333333336</v>
      </c>
      <c r="R17" s="58">
        <v>58102.416666666664</v>
      </c>
      <c r="S17" s="58">
        <v>458598.4166666667</v>
      </c>
      <c r="T17" s="58">
        <v>106482.83333333333</v>
      </c>
      <c r="U17" s="60"/>
      <c r="V17" s="58">
        <v>1379307.5</v>
      </c>
      <c r="W17" s="58">
        <v>524479.5</v>
      </c>
      <c r="X17" s="58">
        <v>412159</v>
      </c>
      <c r="Y17" s="58">
        <v>85879.08333333333</v>
      </c>
      <c r="Z17" s="58">
        <v>8413.25</v>
      </c>
      <c r="AA17" s="58">
        <v>11705.916666666666</v>
      </c>
      <c r="AB17" s="58">
        <v>6150.833333333333</v>
      </c>
      <c r="AC17" s="58">
        <v>4195.333333333333</v>
      </c>
      <c r="AD17" s="59">
        <v>10935.666666666666</v>
      </c>
      <c r="AE17" s="59">
        <v>3421.4166666666665</v>
      </c>
      <c r="AF17" s="54" t="s">
        <v>205</v>
      </c>
      <c r="AG17" s="58">
        <v>3028</v>
      </c>
      <c r="AH17" s="58">
        <v>5200.083333333333</v>
      </c>
      <c r="AI17" s="58">
        <v>8977.416666666666</v>
      </c>
      <c r="AJ17" s="58">
        <v>3323.75</v>
      </c>
      <c r="AK17" s="58">
        <v>4569</v>
      </c>
      <c r="AL17" s="58">
        <v>15958.166666666666</v>
      </c>
      <c r="AM17" s="58">
        <v>18980</v>
      </c>
      <c r="AN17" s="58">
        <v>9267.25</v>
      </c>
      <c r="AO17" s="58">
        <v>9712.666666666666</v>
      </c>
      <c r="AP17" s="58">
        <v>22522.75</v>
      </c>
      <c r="AQ17" s="58">
        <v>9650</v>
      </c>
      <c r="AR17" s="58">
        <v>5338</v>
      </c>
      <c r="AS17" s="59">
        <v>2613.9166666666665</v>
      </c>
      <c r="AT17" s="61">
        <v>4919.583333333333</v>
      </c>
      <c r="AU17" s="59">
        <v>18666.25</v>
      </c>
      <c r="AV17" s="58">
        <v>7910.75</v>
      </c>
      <c r="AW17" s="58">
        <v>2741.8333333333335</v>
      </c>
      <c r="AX17" s="58">
        <v>2558.75</v>
      </c>
      <c r="AY17" s="58">
        <v>2535.6666666666665</v>
      </c>
      <c r="AZ17" s="58">
        <v>2181</v>
      </c>
      <c r="BA17" s="58">
        <v>738.1666666666666</v>
      </c>
      <c r="BB17" s="58">
        <v>21431.166666666668</v>
      </c>
      <c r="BC17" s="58">
        <v>3052.9166666666665</v>
      </c>
      <c r="BD17" s="58">
        <v>7304.416666666667</v>
      </c>
      <c r="BE17" s="58">
        <v>3856</v>
      </c>
      <c r="BF17" s="58">
        <v>1691.1666666666667</v>
      </c>
      <c r="BG17" s="58">
        <v>286.8333333333333</v>
      </c>
      <c r="BH17" s="58">
        <v>1390.5</v>
      </c>
      <c r="BI17" s="58">
        <v>2089</v>
      </c>
      <c r="BJ17" s="58">
        <v>1760.8333333333333</v>
      </c>
      <c r="BK17" s="59">
        <v>11150</v>
      </c>
      <c r="BL17" s="54" t="s">
        <v>205</v>
      </c>
      <c r="BM17" s="58">
        <v>1661.75</v>
      </c>
      <c r="BN17" s="58">
        <v>854</v>
      </c>
      <c r="BO17" s="58">
        <v>2060.9166666666665</v>
      </c>
      <c r="BP17" s="58">
        <v>6573.833333333333</v>
      </c>
      <c r="BQ17" s="58">
        <v>38583.833333333336</v>
      </c>
      <c r="BR17" s="58">
        <v>6681.833333333333</v>
      </c>
      <c r="BS17" s="58">
        <v>23218.333333333332</v>
      </c>
      <c r="BT17" s="58">
        <v>8683.75</v>
      </c>
      <c r="BU17" s="58">
        <v>14873.25</v>
      </c>
      <c r="BV17" s="58">
        <v>10339.416666666666</v>
      </c>
      <c r="BW17" s="58">
        <v>338.3333333333333</v>
      </c>
      <c r="BX17" s="58">
        <v>4196</v>
      </c>
      <c r="BY17" s="58">
        <v>32160</v>
      </c>
      <c r="BZ17" s="58">
        <v>3081.4166666666665</v>
      </c>
      <c r="CA17" s="59">
        <v>7419</v>
      </c>
      <c r="CB17" s="58">
        <v>4875.416666666667</v>
      </c>
      <c r="CC17" s="58">
        <v>16784.166666666668</v>
      </c>
      <c r="CD17" s="58">
        <v>147913.5</v>
      </c>
      <c r="CE17" s="58">
        <v>33340.166666666664</v>
      </c>
      <c r="CF17" s="58">
        <v>54871.583333333336</v>
      </c>
      <c r="CG17" s="58">
        <v>37180.25</v>
      </c>
      <c r="CH17" s="58">
        <v>22521.5</v>
      </c>
      <c r="CI17" s="58">
        <v>112320.41666666667</v>
      </c>
      <c r="CJ17" s="58">
        <v>754355.8333333334</v>
      </c>
      <c r="CK17" s="58">
        <v>100472.25</v>
      </c>
      <c r="CL17" s="60"/>
      <c r="CM17" s="58">
        <v>701905.9166666666</v>
      </c>
      <c r="CN17" s="58">
        <v>289746.8333333333</v>
      </c>
      <c r="CO17" s="59">
        <v>222301.58333333334</v>
      </c>
    </row>
    <row r="18" spans="1:93" s="12" customFormat="1" ht="11.25" customHeight="1">
      <c r="A18" s="54" t="s">
        <v>206</v>
      </c>
      <c r="B18" s="55">
        <v>3.625833333333334</v>
      </c>
      <c r="C18" s="55">
        <v>1.9675</v>
      </c>
      <c r="D18" s="56">
        <v>48.741666666666674</v>
      </c>
      <c r="E18" s="57"/>
      <c r="F18" s="58">
        <v>1296650</v>
      </c>
      <c r="G18" s="58">
        <v>766451.4166666666</v>
      </c>
      <c r="H18" s="58">
        <v>725317.75</v>
      </c>
      <c r="I18" s="58">
        <v>660340.8333333334</v>
      </c>
      <c r="J18" s="58">
        <v>484273.8333333333</v>
      </c>
      <c r="K18" s="58">
        <v>383088.3333333333</v>
      </c>
      <c r="L18" s="58">
        <v>3844.1666666666665</v>
      </c>
      <c r="M18" s="58">
        <v>97341</v>
      </c>
      <c r="N18" s="59">
        <v>87859</v>
      </c>
      <c r="O18" s="59">
        <v>88208.25</v>
      </c>
      <c r="P18" s="58">
        <v>4211.583333333333</v>
      </c>
      <c r="Q18" s="58">
        <v>60765.25</v>
      </c>
      <c r="R18" s="58">
        <v>41133.666666666664</v>
      </c>
      <c r="S18" s="58">
        <v>436274</v>
      </c>
      <c r="T18" s="58">
        <v>93924.41666666667</v>
      </c>
      <c r="U18" s="60"/>
      <c r="V18" s="58">
        <v>1296650</v>
      </c>
      <c r="W18" s="58">
        <v>548101.25</v>
      </c>
      <c r="X18" s="58">
        <v>445315</v>
      </c>
      <c r="Y18" s="58">
        <v>83351.33333333333</v>
      </c>
      <c r="Z18" s="58">
        <v>8394.083333333334</v>
      </c>
      <c r="AA18" s="58">
        <v>11253.75</v>
      </c>
      <c r="AB18" s="58">
        <v>6502.416666666667</v>
      </c>
      <c r="AC18" s="58">
        <v>4137.583333333333</v>
      </c>
      <c r="AD18" s="59">
        <v>10652.25</v>
      </c>
      <c r="AE18" s="59">
        <v>3387.75</v>
      </c>
      <c r="AF18" s="54" t="s">
        <v>206</v>
      </c>
      <c r="AG18" s="58">
        <v>3179.5833333333335</v>
      </c>
      <c r="AH18" s="58">
        <v>5475.916666666667</v>
      </c>
      <c r="AI18" s="58">
        <v>9370.833333333334</v>
      </c>
      <c r="AJ18" s="58">
        <v>3910.3333333333335</v>
      </c>
      <c r="AK18" s="58">
        <v>4314.083333333333</v>
      </c>
      <c r="AL18" s="58">
        <v>12772.833333333334</v>
      </c>
      <c r="AM18" s="58">
        <v>17888</v>
      </c>
      <c r="AN18" s="58">
        <v>9473.25</v>
      </c>
      <c r="AO18" s="58">
        <v>8414.666666666666</v>
      </c>
      <c r="AP18" s="58">
        <v>23651.416666666668</v>
      </c>
      <c r="AQ18" s="58">
        <v>10249.583333333334</v>
      </c>
      <c r="AR18" s="58">
        <v>5519</v>
      </c>
      <c r="AS18" s="59">
        <v>2584.6666666666665</v>
      </c>
      <c r="AT18" s="61">
        <v>5298.25</v>
      </c>
      <c r="AU18" s="59">
        <v>12967.416666666666</v>
      </c>
      <c r="AV18" s="58">
        <v>4189.75</v>
      </c>
      <c r="AW18" s="58">
        <v>2098</v>
      </c>
      <c r="AX18" s="58">
        <v>1059.1666666666667</v>
      </c>
      <c r="AY18" s="58">
        <v>2424</v>
      </c>
      <c r="AZ18" s="58">
        <v>2351</v>
      </c>
      <c r="BA18" s="58">
        <v>845</v>
      </c>
      <c r="BB18" s="58">
        <v>18987.416666666668</v>
      </c>
      <c r="BC18" s="58">
        <v>587</v>
      </c>
      <c r="BD18" s="58">
        <v>7505.666666666667</v>
      </c>
      <c r="BE18" s="58">
        <v>3500.5833333333335</v>
      </c>
      <c r="BF18" s="58">
        <v>1776.25</v>
      </c>
      <c r="BG18" s="58">
        <v>212.16666666666666</v>
      </c>
      <c r="BH18" s="58">
        <v>1119.5833333333333</v>
      </c>
      <c r="BI18" s="58">
        <v>2386.0833333333335</v>
      </c>
      <c r="BJ18" s="58">
        <v>1900.5833333333333</v>
      </c>
      <c r="BK18" s="59">
        <v>8893.25</v>
      </c>
      <c r="BL18" s="54" t="s">
        <v>206</v>
      </c>
      <c r="BM18" s="58">
        <v>1537</v>
      </c>
      <c r="BN18" s="58">
        <v>878.0833333333334</v>
      </c>
      <c r="BO18" s="58">
        <v>2075.9166666666665</v>
      </c>
      <c r="BP18" s="58">
        <v>4402.25</v>
      </c>
      <c r="BQ18" s="58">
        <v>34860.416666666664</v>
      </c>
      <c r="BR18" s="58">
        <v>4941</v>
      </c>
      <c r="BS18" s="58">
        <v>20349.916666666668</v>
      </c>
      <c r="BT18" s="58">
        <v>9569.583333333334</v>
      </c>
      <c r="BU18" s="58">
        <v>17988.75</v>
      </c>
      <c r="BV18" s="58">
        <v>14122</v>
      </c>
      <c r="BW18" s="58">
        <v>417.6666666666667</v>
      </c>
      <c r="BX18" s="58">
        <v>3448.9166666666665</v>
      </c>
      <c r="BY18" s="58">
        <v>33575</v>
      </c>
      <c r="BZ18" s="58">
        <v>4629.416666666667</v>
      </c>
      <c r="CA18" s="59">
        <v>7409</v>
      </c>
      <c r="CB18" s="58">
        <v>4401.25</v>
      </c>
      <c r="CC18" s="58">
        <v>17134.916666666668</v>
      </c>
      <c r="CD18" s="58">
        <v>193152</v>
      </c>
      <c r="CE18" s="58">
        <v>31677.083333333332</v>
      </c>
      <c r="CF18" s="58">
        <v>101367.75</v>
      </c>
      <c r="CG18" s="58">
        <v>35048.416666666664</v>
      </c>
      <c r="CH18" s="58">
        <v>25059.25</v>
      </c>
      <c r="CI18" s="58">
        <v>102785.75</v>
      </c>
      <c r="CJ18" s="58">
        <v>657930.6666666666</v>
      </c>
      <c r="CK18" s="58">
        <v>90618.25</v>
      </c>
      <c r="CL18" s="60"/>
      <c r="CM18" s="58">
        <v>663665.5833333334</v>
      </c>
      <c r="CN18" s="58">
        <v>218350.08333333334</v>
      </c>
      <c r="CO18" s="59">
        <v>180472</v>
      </c>
    </row>
    <row r="19" spans="1:93" s="12" customFormat="1" ht="11.25" customHeight="1">
      <c r="A19" s="54" t="s">
        <v>207</v>
      </c>
      <c r="B19" s="55">
        <f>AVERAGE(B34:B45)</f>
        <v>3.563333333333333</v>
      </c>
      <c r="C19" s="55">
        <f>AVERAGE(C34:C45)</f>
        <v>1.848333333333333</v>
      </c>
      <c r="D19" s="56">
        <f>AVERAGE(D34:D45)</f>
        <v>46.824999999999996</v>
      </c>
      <c r="E19" s="57"/>
      <c r="F19" s="58">
        <f aca="true" t="shared" si="0" ref="F19:P19">AVERAGE(F34:F45)</f>
        <v>1257134.5833333333</v>
      </c>
      <c r="G19" s="58">
        <f t="shared" si="0"/>
        <v>727871.3333333334</v>
      </c>
      <c r="H19" s="58">
        <f t="shared" si="0"/>
        <v>704495.6666666666</v>
      </c>
      <c r="I19" s="58">
        <f t="shared" si="0"/>
        <v>649971.3333333334</v>
      </c>
      <c r="J19" s="58">
        <f t="shared" si="0"/>
        <v>496089.75</v>
      </c>
      <c r="K19" s="58">
        <f t="shared" si="0"/>
        <v>404555.75</v>
      </c>
      <c r="L19" s="58">
        <f t="shared" si="0"/>
        <v>1579.25</v>
      </c>
      <c r="M19" s="58">
        <f t="shared" si="0"/>
        <v>89954.83333333333</v>
      </c>
      <c r="N19" s="58">
        <f t="shared" si="0"/>
        <v>73557.91666666667</v>
      </c>
      <c r="O19" s="59">
        <f t="shared" si="0"/>
        <v>80323.5</v>
      </c>
      <c r="P19" s="58">
        <f t="shared" si="0"/>
        <v>7107</v>
      </c>
      <c r="Q19" s="58">
        <v>47417</v>
      </c>
      <c r="R19" s="58">
        <f>AVERAGE(R34:R45)</f>
        <v>23375.583333333332</v>
      </c>
      <c r="S19" s="58">
        <f>AVERAGE(S34:S45)</f>
        <v>435751.3333333333</v>
      </c>
      <c r="T19" s="58">
        <f>AVERAGE(T34:T45)</f>
        <v>93512.25</v>
      </c>
      <c r="U19" s="60"/>
      <c r="V19" s="58">
        <f>AVERAGE(V34:V45)</f>
        <v>1257134.5833333333</v>
      </c>
      <c r="W19" s="58">
        <f>AVERAGE(W34:W45)</f>
        <v>523451.9166666667</v>
      </c>
      <c r="X19" s="58">
        <v>415213</v>
      </c>
      <c r="Y19" s="58">
        <f aca="true" t="shared" si="1" ref="Y19:AE19">AVERAGE(Y34:Y45)</f>
        <v>79081</v>
      </c>
      <c r="Z19" s="58">
        <f t="shared" si="1"/>
        <v>7565.75</v>
      </c>
      <c r="AA19" s="58">
        <f t="shared" si="1"/>
        <v>9653</v>
      </c>
      <c r="AB19" s="58">
        <f t="shared" si="1"/>
        <v>6093.333333333333</v>
      </c>
      <c r="AC19" s="58">
        <f t="shared" si="1"/>
        <v>3643.9166666666665</v>
      </c>
      <c r="AD19" s="59">
        <f t="shared" si="1"/>
        <v>9605.666666666666</v>
      </c>
      <c r="AE19" s="59">
        <f t="shared" si="1"/>
        <v>3061.1666666666665</v>
      </c>
      <c r="AF19" s="54" t="s">
        <v>207</v>
      </c>
      <c r="AG19" s="58">
        <f>AVERAGE(AG34:AG45)</f>
        <v>3067</v>
      </c>
      <c r="AH19" s="58">
        <f>AVERAGE(AH34:AH45)</f>
        <v>5180</v>
      </c>
      <c r="AI19" s="58">
        <f>AVERAGE(AI34:AI45)</f>
        <v>8860.75</v>
      </c>
      <c r="AJ19" s="58">
        <v>3569</v>
      </c>
      <c r="AK19" s="58">
        <f>AVERAGE(AK34:AK45)</f>
        <v>4496.75</v>
      </c>
      <c r="AL19" s="58">
        <f>AVERAGE(AL34:AL45)</f>
        <v>14284.666666666666</v>
      </c>
      <c r="AM19" s="58">
        <f>AVERAGE(AM34:AM45)</f>
        <v>13579.666666666666</v>
      </c>
      <c r="AN19" s="58">
        <f>AVERAGE(AN34:AN45)</f>
        <v>6668.25</v>
      </c>
      <c r="AO19" s="58">
        <f>AVERAGE(AO34:AO45)</f>
        <v>6911.416666666667</v>
      </c>
      <c r="AP19" s="58">
        <v>23454</v>
      </c>
      <c r="AQ19" s="58">
        <f>AVERAGE(AQ34:AQ45)</f>
        <v>10756.916666666666</v>
      </c>
      <c r="AR19" s="58">
        <v>5165</v>
      </c>
      <c r="AS19" s="59">
        <v>2709</v>
      </c>
      <c r="AT19" s="61">
        <f aca="true" t="shared" si="2" ref="AT19:BB19">AVERAGE(AT34:AT45)</f>
        <v>4822.666666666667</v>
      </c>
      <c r="AU19" s="59">
        <f t="shared" si="2"/>
        <v>12429.333333333334</v>
      </c>
      <c r="AV19" s="58">
        <f t="shared" si="2"/>
        <v>4402.166666666667</v>
      </c>
      <c r="AW19" s="58">
        <f t="shared" si="2"/>
        <v>2009</v>
      </c>
      <c r="AX19" s="58">
        <f t="shared" si="2"/>
        <v>716.4166666666666</v>
      </c>
      <c r="AY19" s="58">
        <f t="shared" si="2"/>
        <v>2400.3333333333335</v>
      </c>
      <c r="AZ19" s="58">
        <f t="shared" si="2"/>
        <v>2211.3333333333335</v>
      </c>
      <c r="BA19" s="58">
        <f t="shared" si="2"/>
        <v>690</v>
      </c>
      <c r="BB19" s="58">
        <f t="shared" si="2"/>
        <v>19180.25</v>
      </c>
      <c r="BC19" s="58">
        <v>444</v>
      </c>
      <c r="BD19" s="58">
        <f>AVERAGE(BD34:BD45)</f>
        <v>6905.083333333333</v>
      </c>
      <c r="BE19" s="58">
        <f>AVERAGE(BE34:BE45)</f>
        <v>3811.75</v>
      </c>
      <c r="BF19" s="58">
        <f>AVERAGE(BF34:BF45)</f>
        <v>1840.75</v>
      </c>
      <c r="BG19" s="58">
        <f>AVERAGE(BG34:BG45)</f>
        <v>1349.3333333333333</v>
      </c>
      <c r="BH19" s="58">
        <v>1400</v>
      </c>
      <c r="BI19" s="58">
        <f>AVERAGE(BI34:BI45)</f>
        <v>1845.25</v>
      </c>
      <c r="BJ19" s="58">
        <f>AVERAGE(BJ34:BJ45)</f>
        <v>1583.0833333333333</v>
      </c>
      <c r="BK19" s="59">
        <f>AVERAGE(BK34:BK45)</f>
        <v>10908.5</v>
      </c>
      <c r="BL19" s="54" t="s">
        <v>207</v>
      </c>
      <c r="BM19" s="58">
        <f>AVERAGE(BM34:BM45)</f>
        <v>1839.4166666666667</v>
      </c>
      <c r="BN19" s="58">
        <f>AVERAGE(BN34:BN45)</f>
        <v>653.0833333333334</v>
      </c>
      <c r="BO19" s="58">
        <f>AVERAGE(BO34:BO45)</f>
        <v>2619.8333333333335</v>
      </c>
      <c r="BP19" s="58">
        <f>AVERAGE(BP34:BP45)</f>
        <v>5796.833333333333</v>
      </c>
      <c r="BQ19" s="58">
        <f>AVERAGE(BQ34:BQ45)</f>
        <v>43885</v>
      </c>
      <c r="BR19" s="58">
        <v>4670</v>
      </c>
      <c r="BS19" s="58">
        <f>AVERAGE(BS34:BS45)</f>
        <v>29344.833333333332</v>
      </c>
      <c r="BT19" s="58">
        <f>AVERAGE(BT34:BT45)</f>
        <v>9869.75</v>
      </c>
      <c r="BU19" s="58">
        <f>AVERAGE(BU34:BU45)</f>
        <v>15464</v>
      </c>
      <c r="BV19" s="58">
        <v>10844</v>
      </c>
      <c r="BW19" s="58">
        <f aca="true" t="shared" si="3" ref="BW19:CB19">AVERAGE(BW34:BW45)</f>
        <v>493.3333333333333</v>
      </c>
      <c r="BX19" s="58">
        <f t="shared" si="3"/>
        <v>4126.25</v>
      </c>
      <c r="BY19" s="58">
        <f t="shared" si="3"/>
        <v>36869.25</v>
      </c>
      <c r="BZ19" s="58">
        <f t="shared" si="3"/>
        <v>2992.6666666666665</v>
      </c>
      <c r="CA19" s="58">
        <f t="shared" si="3"/>
        <v>7099.166666666667</v>
      </c>
      <c r="CB19" s="58">
        <f t="shared" si="3"/>
        <v>5122</v>
      </c>
      <c r="CC19" s="58">
        <v>21655</v>
      </c>
      <c r="CD19" s="58">
        <f>AVERAGE(CD34:CD45)</f>
        <v>160362.08333333334</v>
      </c>
      <c r="CE19" s="58">
        <f>AVERAGE(CE34:CE45)</f>
        <v>24045.75</v>
      </c>
      <c r="CF19" s="58">
        <f>AVERAGE(CF34:CF45)</f>
        <v>84840.66666666667</v>
      </c>
      <c r="CG19" s="58">
        <f>AVERAGE(CG34:CG45)</f>
        <v>34421.416666666664</v>
      </c>
      <c r="CH19" s="58">
        <f>AVERAGE(CH34:CH45)</f>
        <v>17054.25</v>
      </c>
      <c r="CI19" s="58">
        <v>108238</v>
      </c>
      <c r="CJ19" s="58">
        <f>AVERAGE(CJ34:CJ45)</f>
        <v>647793.25</v>
      </c>
      <c r="CK19" s="58">
        <f>AVERAGE(CK34:CK45)</f>
        <v>85889.33333333333</v>
      </c>
      <c r="CL19" s="60"/>
      <c r="CM19" s="58">
        <f>AVERAGE(CM34:CM45)</f>
        <v>619632.8333333334</v>
      </c>
      <c r="CN19" s="58">
        <f>AVERAGE(CN34:CN45)</f>
        <v>204419.33333333334</v>
      </c>
      <c r="CO19" s="59">
        <f>AVERAGE(CO34:CO45)</f>
        <v>178874.25</v>
      </c>
    </row>
    <row r="20" spans="1:93" s="12" customFormat="1" ht="11.25" customHeight="1">
      <c r="A20" s="54"/>
      <c r="B20" s="55"/>
      <c r="C20" s="55"/>
      <c r="D20" s="56"/>
      <c r="E20" s="57"/>
      <c r="F20" s="60"/>
      <c r="G20" s="60"/>
      <c r="H20" s="60"/>
      <c r="I20" s="60"/>
      <c r="J20" s="60"/>
      <c r="K20" s="60"/>
      <c r="L20" s="60"/>
      <c r="M20" s="60"/>
      <c r="N20" s="62"/>
      <c r="O20" s="62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2"/>
      <c r="AE20" s="62"/>
      <c r="AF20" s="54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2"/>
      <c r="AT20" s="63"/>
      <c r="AU20" s="62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2"/>
      <c r="BL20" s="54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2"/>
    </row>
    <row r="21" spans="1:94" s="12" customFormat="1" ht="11.25" customHeight="1">
      <c r="A21" s="54" t="s">
        <v>208</v>
      </c>
      <c r="B21" s="57">
        <v>3.6</v>
      </c>
      <c r="C21" s="55">
        <v>1.9</v>
      </c>
      <c r="D21" s="56">
        <v>48.6</v>
      </c>
      <c r="E21" s="57"/>
      <c r="F21" s="64">
        <v>1108791</v>
      </c>
      <c r="G21" s="64">
        <v>541789</v>
      </c>
      <c r="H21" s="64">
        <v>514012</v>
      </c>
      <c r="I21" s="64">
        <v>507065</v>
      </c>
      <c r="J21" s="64">
        <v>380215</v>
      </c>
      <c r="K21" s="64">
        <v>379537</v>
      </c>
      <c r="L21" s="64">
        <v>678</v>
      </c>
      <c r="M21" s="64">
        <v>0</v>
      </c>
      <c r="N21" s="65">
        <v>60001</v>
      </c>
      <c r="O21" s="65">
        <v>66850</v>
      </c>
      <c r="P21" s="64">
        <v>4368</v>
      </c>
      <c r="Q21" s="64">
        <v>2579</v>
      </c>
      <c r="R21" s="64">
        <v>27777</v>
      </c>
      <c r="S21" s="64">
        <v>445590</v>
      </c>
      <c r="T21" s="64">
        <v>121412</v>
      </c>
      <c r="U21" s="58"/>
      <c r="V21" s="64">
        <v>1108791</v>
      </c>
      <c r="W21" s="64">
        <v>476526</v>
      </c>
      <c r="X21" s="64">
        <v>387146</v>
      </c>
      <c r="Y21" s="64">
        <v>77164</v>
      </c>
      <c r="Z21" s="64">
        <v>7222</v>
      </c>
      <c r="AA21" s="64">
        <v>11239</v>
      </c>
      <c r="AB21" s="64">
        <v>5869</v>
      </c>
      <c r="AC21" s="64">
        <v>3447</v>
      </c>
      <c r="AD21" s="65">
        <v>9342</v>
      </c>
      <c r="AE21" s="65">
        <v>3172</v>
      </c>
      <c r="AF21" s="54" t="s">
        <v>208</v>
      </c>
      <c r="AG21" s="64">
        <v>2620</v>
      </c>
      <c r="AH21" s="64">
        <v>4874</v>
      </c>
      <c r="AI21" s="64">
        <v>7913</v>
      </c>
      <c r="AJ21" s="64">
        <v>3371</v>
      </c>
      <c r="AK21" s="64">
        <v>3740</v>
      </c>
      <c r="AL21" s="64">
        <v>14355</v>
      </c>
      <c r="AM21" s="64">
        <v>14561</v>
      </c>
      <c r="AN21" s="64">
        <v>11741</v>
      </c>
      <c r="AO21" s="64">
        <v>2820</v>
      </c>
      <c r="AP21" s="64">
        <v>28439</v>
      </c>
      <c r="AQ21" s="64">
        <v>12707</v>
      </c>
      <c r="AR21" s="64">
        <v>5351</v>
      </c>
      <c r="AS21" s="65">
        <v>6024</v>
      </c>
      <c r="AT21" s="66">
        <v>4358</v>
      </c>
      <c r="AU21" s="65">
        <v>11757</v>
      </c>
      <c r="AV21" s="64">
        <v>5825</v>
      </c>
      <c r="AW21" s="64">
        <v>508</v>
      </c>
      <c r="AX21" s="64">
        <v>391</v>
      </c>
      <c r="AY21" s="64">
        <v>2611</v>
      </c>
      <c r="AZ21" s="64">
        <v>1844</v>
      </c>
      <c r="BA21" s="64">
        <v>579</v>
      </c>
      <c r="BB21" s="64">
        <v>22300</v>
      </c>
      <c r="BC21" s="64">
        <v>68</v>
      </c>
      <c r="BD21" s="64">
        <v>10608</v>
      </c>
      <c r="BE21" s="64">
        <v>4606</v>
      </c>
      <c r="BF21" s="64">
        <v>2242</v>
      </c>
      <c r="BG21" s="64">
        <v>95</v>
      </c>
      <c r="BH21" s="64">
        <v>1276</v>
      </c>
      <c r="BI21" s="64">
        <v>2938</v>
      </c>
      <c r="BJ21" s="64">
        <v>467</v>
      </c>
      <c r="BK21" s="65">
        <v>11918</v>
      </c>
      <c r="BL21" s="54" t="s">
        <v>208</v>
      </c>
      <c r="BM21" s="64">
        <v>1682</v>
      </c>
      <c r="BN21" s="64">
        <v>1258</v>
      </c>
      <c r="BO21" s="64">
        <v>1718</v>
      </c>
      <c r="BP21" s="64">
        <v>7259</v>
      </c>
      <c r="BQ21" s="64">
        <v>27026</v>
      </c>
      <c r="BR21" s="64">
        <v>5254</v>
      </c>
      <c r="BS21" s="64">
        <v>12817</v>
      </c>
      <c r="BT21" s="64">
        <v>8956</v>
      </c>
      <c r="BU21" s="64">
        <v>9285</v>
      </c>
      <c r="BV21" s="64">
        <v>6845</v>
      </c>
      <c r="BW21" s="64">
        <v>27</v>
      </c>
      <c r="BX21" s="64">
        <v>2413</v>
      </c>
      <c r="BY21" s="64">
        <v>37270</v>
      </c>
      <c r="BZ21" s="64">
        <v>2047</v>
      </c>
      <c r="CA21" s="65">
        <v>6887</v>
      </c>
      <c r="CB21" s="64">
        <v>3927</v>
      </c>
      <c r="CC21" s="64">
        <v>24409</v>
      </c>
      <c r="CD21" s="64">
        <v>147426</v>
      </c>
      <c r="CE21" s="64">
        <v>18915</v>
      </c>
      <c r="CF21" s="64">
        <v>62925</v>
      </c>
      <c r="CG21" s="64">
        <v>53376</v>
      </c>
      <c r="CH21" s="64">
        <v>12210</v>
      </c>
      <c r="CI21" s="64">
        <v>89380</v>
      </c>
      <c r="CJ21" s="64">
        <v>552755</v>
      </c>
      <c r="CK21" s="64">
        <v>79510</v>
      </c>
      <c r="CL21" s="64"/>
      <c r="CM21" s="64">
        <v>452409</v>
      </c>
      <c r="CN21" s="64">
        <v>65263</v>
      </c>
      <c r="CO21" s="65">
        <v>69328</v>
      </c>
      <c r="CP21" s="66"/>
    </row>
    <row r="22" spans="1:94" s="12" customFormat="1" ht="11.25" customHeight="1">
      <c r="A22" s="67" t="s">
        <v>209</v>
      </c>
      <c r="B22" s="13">
        <v>3.52</v>
      </c>
      <c r="C22" s="19">
        <v>1.9</v>
      </c>
      <c r="D22" s="68">
        <v>48.5</v>
      </c>
      <c r="E22" s="57"/>
      <c r="F22" s="64">
        <v>1072011</v>
      </c>
      <c r="G22" s="64">
        <v>637861</v>
      </c>
      <c r="H22" s="64">
        <v>629206</v>
      </c>
      <c r="I22" s="64">
        <v>513923</v>
      </c>
      <c r="J22" s="64">
        <v>391624</v>
      </c>
      <c r="K22" s="64">
        <v>389883</v>
      </c>
      <c r="L22" s="64">
        <v>1578</v>
      </c>
      <c r="M22" s="64">
        <v>163</v>
      </c>
      <c r="N22" s="65">
        <v>58107</v>
      </c>
      <c r="O22" s="65">
        <v>64192</v>
      </c>
      <c r="P22" s="64">
        <v>208</v>
      </c>
      <c r="Q22" s="64">
        <v>115075</v>
      </c>
      <c r="R22" s="64">
        <v>8655</v>
      </c>
      <c r="S22" s="64">
        <v>341844</v>
      </c>
      <c r="T22" s="64">
        <v>92306</v>
      </c>
      <c r="U22" s="58"/>
      <c r="V22" s="64">
        <v>1072011</v>
      </c>
      <c r="W22" s="64">
        <v>423916</v>
      </c>
      <c r="X22" s="64">
        <v>332640</v>
      </c>
      <c r="Y22" s="64">
        <v>74344</v>
      </c>
      <c r="Z22" s="64">
        <v>7756</v>
      </c>
      <c r="AA22" s="64">
        <v>11252</v>
      </c>
      <c r="AB22" s="64">
        <v>5437</v>
      </c>
      <c r="AC22" s="64">
        <v>4126</v>
      </c>
      <c r="AD22" s="65">
        <v>9626</v>
      </c>
      <c r="AE22" s="65">
        <v>2853</v>
      </c>
      <c r="AF22" s="67" t="s">
        <v>209</v>
      </c>
      <c r="AG22" s="64">
        <v>2693</v>
      </c>
      <c r="AH22" s="64">
        <v>5784</v>
      </c>
      <c r="AI22" s="64">
        <v>8464</v>
      </c>
      <c r="AJ22" s="64">
        <v>3640</v>
      </c>
      <c r="AK22" s="64">
        <v>3388</v>
      </c>
      <c r="AL22" s="64">
        <v>9325</v>
      </c>
      <c r="AM22" s="64">
        <v>24108</v>
      </c>
      <c r="AN22" s="64">
        <v>11686</v>
      </c>
      <c r="AO22" s="64">
        <v>12422</v>
      </c>
      <c r="AP22" s="64">
        <v>29928</v>
      </c>
      <c r="AQ22" s="64">
        <v>12809</v>
      </c>
      <c r="AR22" s="64">
        <v>6691</v>
      </c>
      <c r="AS22" s="65">
        <v>3565</v>
      </c>
      <c r="AT22" s="66">
        <v>6862</v>
      </c>
      <c r="AU22" s="65">
        <v>13214</v>
      </c>
      <c r="AV22" s="64">
        <v>3529</v>
      </c>
      <c r="AW22" s="64">
        <v>2381</v>
      </c>
      <c r="AX22" s="64">
        <v>2695</v>
      </c>
      <c r="AY22" s="64">
        <v>2153</v>
      </c>
      <c r="AZ22" s="64">
        <v>1894</v>
      </c>
      <c r="BA22" s="64">
        <v>563</v>
      </c>
      <c r="BB22" s="64">
        <v>15864</v>
      </c>
      <c r="BC22" s="64">
        <v>0</v>
      </c>
      <c r="BD22" s="64">
        <v>8525</v>
      </c>
      <c r="BE22" s="64">
        <v>2923</v>
      </c>
      <c r="BF22" s="64">
        <v>1190</v>
      </c>
      <c r="BG22" s="64">
        <v>290</v>
      </c>
      <c r="BH22" s="64">
        <v>1020</v>
      </c>
      <c r="BI22" s="64">
        <v>1125</v>
      </c>
      <c r="BJ22" s="64">
        <v>792</v>
      </c>
      <c r="BK22" s="65">
        <v>9274</v>
      </c>
      <c r="BL22" s="67" t="s">
        <v>209</v>
      </c>
      <c r="BM22" s="64">
        <v>1172</v>
      </c>
      <c r="BN22" s="64">
        <v>100</v>
      </c>
      <c r="BO22" s="64">
        <v>2439</v>
      </c>
      <c r="BP22" s="64">
        <v>5564</v>
      </c>
      <c r="BQ22" s="64">
        <v>25875</v>
      </c>
      <c r="BR22" s="64">
        <v>4364</v>
      </c>
      <c r="BS22" s="64">
        <v>11505</v>
      </c>
      <c r="BT22" s="64">
        <v>10006</v>
      </c>
      <c r="BU22" s="64">
        <v>10546</v>
      </c>
      <c r="BV22" s="64">
        <v>8284</v>
      </c>
      <c r="BW22" s="64">
        <v>602</v>
      </c>
      <c r="BX22" s="64">
        <v>1660</v>
      </c>
      <c r="BY22" s="64">
        <v>24412</v>
      </c>
      <c r="BZ22" s="64">
        <v>7348</v>
      </c>
      <c r="CA22" s="65">
        <v>3810</v>
      </c>
      <c r="CB22" s="64">
        <v>4235</v>
      </c>
      <c r="CC22" s="64">
        <v>9019</v>
      </c>
      <c r="CD22" s="64">
        <v>105075</v>
      </c>
      <c r="CE22" s="64">
        <v>16162</v>
      </c>
      <c r="CF22" s="64">
        <v>51435</v>
      </c>
      <c r="CG22" s="64">
        <v>20033</v>
      </c>
      <c r="CH22" s="64">
        <v>17444</v>
      </c>
      <c r="CI22" s="64">
        <v>91275</v>
      </c>
      <c r="CJ22" s="64">
        <v>552249</v>
      </c>
      <c r="CK22" s="64">
        <v>95847</v>
      </c>
      <c r="CL22" s="64"/>
      <c r="CM22" s="64">
        <v>546586</v>
      </c>
      <c r="CN22" s="64">
        <v>213946</v>
      </c>
      <c r="CO22" s="65">
        <v>175026</v>
      </c>
      <c r="CP22" s="66"/>
    </row>
    <row r="23" spans="1:94" s="12" customFormat="1" ht="11.25" customHeight="1">
      <c r="A23" s="67" t="s">
        <v>210</v>
      </c>
      <c r="B23" s="13">
        <v>3.65</v>
      </c>
      <c r="C23" s="19">
        <v>1.87</v>
      </c>
      <c r="D23" s="68">
        <v>49.6</v>
      </c>
      <c r="E23" s="57"/>
      <c r="F23" s="64">
        <v>1358775</v>
      </c>
      <c r="G23" s="64">
        <v>638852</v>
      </c>
      <c r="H23" s="64">
        <v>605825</v>
      </c>
      <c r="I23" s="64">
        <v>595736</v>
      </c>
      <c r="J23" s="64">
        <v>445289</v>
      </c>
      <c r="K23" s="64">
        <v>416294</v>
      </c>
      <c r="L23" s="64">
        <v>3563</v>
      </c>
      <c r="M23" s="64">
        <v>25433</v>
      </c>
      <c r="N23" s="65">
        <v>83322</v>
      </c>
      <c r="O23" s="65">
        <v>67126</v>
      </c>
      <c r="P23" s="64">
        <v>8535</v>
      </c>
      <c r="Q23" s="64">
        <v>1554</v>
      </c>
      <c r="R23" s="64">
        <v>33027</v>
      </c>
      <c r="S23" s="64">
        <v>623508</v>
      </c>
      <c r="T23" s="64">
        <v>96415</v>
      </c>
      <c r="U23" s="60"/>
      <c r="V23" s="64">
        <v>1358775</v>
      </c>
      <c r="W23" s="64">
        <v>637100</v>
      </c>
      <c r="X23" s="64">
        <v>526579</v>
      </c>
      <c r="Y23" s="64">
        <v>83115</v>
      </c>
      <c r="Z23" s="64">
        <v>8725</v>
      </c>
      <c r="AA23" s="64">
        <v>11923</v>
      </c>
      <c r="AB23" s="64">
        <v>6709</v>
      </c>
      <c r="AC23" s="64">
        <v>4318</v>
      </c>
      <c r="AD23" s="65">
        <v>10493</v>
      </c>
      <c r="AE23" s="65">
        <v>2979</v>
      </c>
      <c r="AF23" s="67" t="s">
        <v>210</v>
      </c>
      <c r="AG23" s="64">
        <v>3229</v>
      </c>
      <c r="AH23" s="64">
        <v>5734</v>
      </c>
      <c r="AI23" s="64">
        <v>8132</v>
      </c>
      <c r="AJ23" s="64">
        <v>4190</v>
      </c>
      <c r="AK23" s="64">
        <v>4931</v>
      </c>
      <c r="AL23" s="64">
        <v>11751</v>
      </c>
      <c r="AM23" s="64">
        <v>11100</v>
      </c>
      <c r="AN23" s="64">
        <v>8868</v>
      </c>
      <c r="AO23" s="64">
        <v>2232</v>
      </c>
      <c r="AP23" s="64">
        <v>26635</v>
      </c>
      <c r="AQ23" s="64">
        <v>11506</v>
      </c>
      <c r="AR23" s="64">
        <v>5958</v>
      </c>
      <c r="AS23" s="65">
        <v>4952</v>
      </c>
      <c r="AT23" s="66">
        <v>4219</v>
      </c>
      <c r="AU23" s="65">
        <v>10540</v>
      </c>
      <c r="AV23" s="64">
        <v>2484</v>
      </c>
      <c r="AW23" s="64">
        <v>430</v>
      </c>
      <c r="AX23" s="64">
        <v>2465</v>
      </c>
      <c r="AY23" s="64">
        <v>2215</v>
      </c>
      <c r="AZ23" s="64">
        <v>2187</v>
      </c>
      <c r="BA23" s="64">
        <v>759</v>
      </c>
      <c r="BB23" s="64">
        <v>33263</v>
      </c>
      <c r="BC23" s="64">
        <v>3518</v>
      </c>
      <c r="BD23" s="64">
        <v>16828</v>
      </c>
      <c r="BE23" s="64">
        <v>3566</v>
      </c>
      <c r="BF23" s="64">
        <v>2487</v>
      </c>
      <c r="BG23" s="64">
        <v>214</v>
      </c>
      <c r="BH23" s="64">
        <v>1181</v>
      </c>
      <c r="BI23" s="64">
        <v>3232</v>
      </c>
      <c r="BJ23" s="64">
        <v>2239</v>
      </c>
      <c r="BK23" s="65">
        <v>10869</v>
      </c>
      <c r="BL23" s="67" t="s">
        <v>210</v>
      </c>
      <c r="BM23" s="64">
        <v>1793</v>
      </c>
      <c r="BN23" s="64">
        <v>766</v>
      </c>
      <c r="BO23" s="64">
        <v>2463</v>
      </c>
      <c r="BP23" s="64">
        <v>5847</v>
      </c>
      <c r="BQ23" s="64">
        <v>52442</v>
      </c>
      <c r="BR23" s="64">
        <v>4887</v>
      </c>
      <c r="BS23" s="64">
        <v>38013</v>
      </c>
      <c r="BT23" s="64">
        <v>9542</v>
      </c>
      <c r="BU23" s="64">
        <v>28214</v>
      </c>
      <c r="BV23" s="64">
        <v>22111</v>
      </c>
      <c r="BW23" s="64">
        <v>1956</v>
      </c>
      <c r="BX23" s="64">
        <v>4147</v>
      </c>
      <c r="BY23" s="64">
        <v>45893</v>
      </c>
      <c r="BZ23" s="64">
        <v>4632</v>
      </c>
      <c r="CA23" s="65">
        <v>11648</v>
      </c>
      <c r="CB23" s="64">
        <v>4991</v>
      </c>
      <c r="CC23" s="64">
        <v>24623</v>
      </c>
      <c r="CD23" s="64">
        <v>224508</v>
      </c>
      <c r="CE23" s="64">
        <v>26292</v>
      </c>
      <c r="CF23" s="64">
        <v>74018</v>
      </c>
      <c r="CG23" s="64">
        <v>48599</v>
      </c>
      <c r="CH23" s="64">
        <v>75599</v>
      </c>
      <c r="CI23" s="64">
        <v>110521</v>
      </c>
      <c r="CJ23" s="64">
        <v>602999</v>
      </c>
      <c r="CK23" s="64">
        <v>118675</v>
      </c>
      <c r="CL23" s="64"/>
      <c r="CM23" s="64">
        <v>528330</v>
      </c>
      <c r="CN23" s="64">
        <v>1751</v>
      </c>
      <c r="CO23" s="65">
        <v>-76129</v>
      </c>
      <c r="CP23" s="66"/>
    </row>
    <row r="24" spans="1:94" s="12" customFormat="1" ht="11.25" customHeight="1">
      <c r="A24" s="67" t="s">
        <v>211</v>
      </c>
      <c r="B24" s="13">
        <v>3.68</v>
      </c>
      <c r="C24" s="19">
        <v>2.05</v>
      </c>
      <c r="D24" s="68">
        <v>49.8</v>
      </c>
      <c r="E24" s="57"/>
      <c r="F24" s="65">
        <v>1446653</v>
      </c>
      <c r="G24" s="69">
        <v>760485</v>
      </c>
      <c r="H24" s="69">
        <v>700705</v>
      </c>
      <c r="I24" s="69">
        <v>567647</v>
      </c>
      <c r="J24" s="69">
        <v>408201</v>
      </c>
      <c r="K24" s="69">
        <v>402955</v>
      </c>
      <c r="L24" s="69">
        <v>5246</v>
      </c>
      <c r="M24" s="69">
        <v>0</v>
      </c>
      <c r="N24" s="69">
        <v>83363</v>
      </c>
      <c r="O24" s="65">
        <v>76084</v>
      </c>
      <c r="P24" s="64">
        <v>565</v>
      </c>
      <c r="Q24" s="64">
        <v>132493</v>
      </c>
      <c r="R24" s="64">
        <v>59780</v>
      </c>
      <c r="S24" s="64">
        <v>565192</v>
      </c>
      <c r="T24" s="64">
        <v>120977</v>
      </c>
      <c r="U24" s="58"/>
      <c r="V24" s="64">
        <v>1446653</v>
      </c>
      <c r="W24" s="64">
        <v>669590</v>
      </c>
      <c r="X24" s="64">
        <v>555716</v>
      </c>
      <c r="Y24" s="64">
        <v>80403</v>
      </c>
      <c r="Z24" s="64">
        <v>7787</v>
      </c>
      <c r="AA24" s="64">
        <v>11582</v>
      </c>
      <c r="AB24" s="64">
        <v>6146</v>
      </c>
      <c r="AC24" s="64">
        <v>4108</v>
      </c>
      <c r="AD24" s="65">
        <v>10689</v>
      </c>
      <c r="AE24" s="65">
        <v>3042</v>
      </c>
      <c r="AF24" s="67" t="s">
        <v>211</v>
      </c>
      <c r="AG24" s="64">
        <v>2975</v>
      </c>
      <c r="AH24" s="64">
        <v>5580</v>
      </c>
      <c r="AI24" s="64">
        <v>8390</v>
      </c>
      <c r="AJ24" s="64">
        <v>3451</v>
      </c>
      <c r="AK24" s="64">
        <v>3553</v>
      </c>
      <c r="AL24" s="64">
        <v>13101</v>
      </c>
      <c r="AM24" s="64">
        <v>12670</v>
      </c>
      <c r="AN24" s="64">
        <v>9658</v>
      </c>
      <c r="AO24" s="64">
        <v>3012</v>
      </c>
      <c r="AP24" s="64">
        <v>26260</v>
      </c>
      <c r="AQ24" s="64">
        <v>10508</v>
      </c>
      <c r="AR24" s="64">
        <v>5900</v>
      </c>
      <c r="AS24" s="65">
        <v>3052</v>
      </c>
      <c r="AT24" s="66">
        <v>6800</v>
      </c>
      <c r="AU24" s="65">
        <v>10474</v>
      </c>
      <c r="AV24" s="64">
        <v>2032</v>
      </c>
      <c r="AW24" s="64">
        <v>631</v>
      </c>
      <c r="AX24" s="64">
        <v>996</v>
      </c>
      <c r="AY24" s="64">
        <v>2661</v>
      </c>
      <c r="AZ24" s="64">
        <v>1822</v>
      </c>
      <c r="BA24" s="64">
        <v>2332</v>
      </c>
      <c r="BB24" s="64">
        <v>15250</v>
      </c>
      <c r="BC24" s="64">
        <v>0</v>
      </c>
      <c r="BD24" s="64">
        <v>3069</v>
      </c>
      <c r="BE24" s="64">
        <v>2629</v>
      </c>
      <c r="BF24" s="64">
        <v>1248</v>
      </c>
      <c r="BG24" s="64">
        <v>728</v>
      </c>
      <c r="BH24" s="64">
        <v>695</v>
      </c>
      <c r="BI24" s="64">
        <v>4313</v>
      </c>
      <c r="BJ24" s="64">
        <v>2567</v>
      </c>
      <c r="BK24" s="65">
        <v>6831</v>
      </c>
      <c r="BL24" s="67" t="s">
        <v>211</v>
      </c>
      <c r="BM24" s="64">
        <v>1206</v>
      </c>
      <c r="BN24" s="64">
        <v>190</v>
      </c>
      <c r="BO24" s="64">
        <v>1729</v>
      </c>
      <c r="BP24" s="64">
        <v>3707</v>
      </c>
      <c r="BQ24" s="64">
        <v>41315</v>
      </c>
      <c r="BR24" s="64">
        <v>8206</v>
      </c>
      <c r="BS24" s="64">
        <v>23181</v>
      </c>
      <c r="BT24" s="64">
        <v>9928</v>
      </c>
      <c r="BU24" s="64">
        <v>44249</v>
      </c>
      <c r="BV24" s="64">
        <v>40806</v>
      </c>
      <c r="BW24" s="64">
        <v>866</v>
      </c>
      <c r="BX24" s="64">
        <v>2577</v>
      </c>
      <c r="BY24" s="64">
        <v>32904</v>
      </c>
      <c r="BZ24" s="64">
        <v>5581</v>
      </c>
      <c r="CA24" s="65">
        <v>7629</v>
      </c>
      <c r="CB24" s="64">
        <v>4626</v>
      </c>
      <c r="CC24" s="64">
        <v>15068</v>
      </c>
      <c r="CD24" s="64">
        <v>285358</v>
      </c>
      <c r="CE24" s="64">
        <v>79795</v>
      </c>
      <c r="CF24" s="64">
        <v>93048</v>
      </c>
      <c r="CG24" s="64">
        <v>37019</v>
      </c>
      <c r="CH24" s="64">
        <v>75496</v>
      </c>
      <c r="CI24" s="64">
        <v>113875</v>
      </c>
      <c r="CJ24" s="64">
        <v>683973</v>
      </c>
      <c r="CK24" s="64">
        <v>93090</v>
      </c>
      <c r="CL24" s="64"/>
      <c r="CM24" s="64">
        <v>646610</v>
      </c>
      <c r="CN24" s="64">
        <v>90894</v>
      </c>
      <c r="CO24" s="65">
        <v>69413</v>
      </c>
      <c r="CP24" s="66"/>
    </row>
    <row r="25" spans="1:94" s="12" customFormat="1" ht="11.25" customHeight="1">
      <c r="A25" s="67" t="s">
        <v>212</v>
      </c>
      <c r="B25" s="70">
        <v>3.55</v>
      </c>
      <c r="C25" s="71">
        <v>1.98</v>
      </c>
      <c r="D25" s="71">
        <v>48.1</v>
      </c>
      <c r="E25" s="57"/>
      <c r="F25" s="58">
        <v>985165</v>
      </c>
      <c r="G25" s="58">
        <v>534813</v>
      </c>
      <c r="H25" s="58">
        <v>527280</v>
      </c>
      <c r="I25" s="58">
        <v>525480</v>
      </c>
      <c r="J25" s="58">
        <v>381549</v>
      </c>
      <c r="K25" s="58">
        <v>378194</v>
      </c>
      <c r="L25" s="58">
        <v>3355</v>
      </c>
      <c r="M25" s="58">
        <v>0</v>
      </c>
      <c r="N25" s="59">
        <v>78305</v>
      </c>
      <c r="O25" s="59">
        <v>65626</v>
      </c>
      <c r="P25" s="58">
        <v>0</v>
      </c>
      <c r="Q25" s="58">
        <v>1801</v>
      </c>
      <c r="R25" s="58">
        <v>7532</v>
      </c>
      <c r="S25" s="58">
        <v>362156</v>
      </c>
      <c r="T25" s="58">
        <v>88197</v>
      </c>
      <c r="U25" s="58"/>
      <c r="V25" s="58">
        <v>985165</v>
      </c>
      <c r="W25" s="58">
        <v>476902</v>
      </c>
      <c r="X25" s="58">
        <v>369537</v>
      </c>
      <c r="Y25" s="58">
        <v>78806</v>
      </c>
      <c r="Z25" s="58">
        <v>8153</v>
      </c>
      <c r="AA25" s="58">
        <v>10415</v>
      </c>
      <c r="AB25" s="58">
        <v>6144</v>
      </c>
      <c r="AC25" s="58">
        <v>3931</v>
      </c>
      <c r="AD25" s="59">
        <v>10027</v>
      </c>
      <c r="AE25" s="59">
        <v>2820</v>
      </c>
      <c r="AF25" s="67" t="s">
        <v>212</v>
      </c>
      <c r="AG25" s="58">
        <v>3134</v>
      </c>
      <c r="AH25" s="58">
        <v>5020</v>
      </c>
      <c r="AI25" s="58">
        <v>8695</v>
      </c>
      <c r="AJ25" s="58">
        <v>4373</v>
      </c>
      <c r="AK25" s="58">
        <v>3985</v>
      </c>
      <c r="AL25" s="58">
        <v>12109</v>
      </c>
      <c r="AM25" s="58">
        <v>13117</v>
      </c>
      <c r="AN25" s="58">
        <v>8685</v>
      </c>
      <c r="AO25" s="58">
        <v>4432</v>
      </c>
      <c r="AP25" s="58">
        <v>20756</v>
      </c>
      <c r="AQ25" s="58">
        <v>9152</v>
      </c>
      <c r="AR25" s="58">
        <v>5838</v>
      </c>
      <c r="AS25" s="59">
        <v>1397</v>
      </c>
      <c r="AT25" s="72">
        <v>4369</v>
      </c>
      <c r="AU25" s="59">
        <v>11044</v>
      </c>
      <c r="AV25" s="58">
        <v>1353</v>
      </c>
      <c r="AW25" s="58">
        <v>3679</v>
      </c>
      <c r="AX25" s="58">
        <v>851</v>
      </c>
      <c r="AY25" s="58">
        <v>2449</v>
      </c>
      <c r="AZ25" s="58">
        <v>2352</v>
      </c>
      <c r="BA25" s="58">
        <v>359</v>
      </c>
      <c r="BB25" s="58">
        <v>17463</v>
      </c>
      <c r="BC25" s="58">
        <v>0</v>
      </c>
      <c r="BD25" s="58">
        <v>7174</v>
      </c>
      <c r="BE25" s="58">
        <v>3245</v>
      </c>
      <c r="BF25" s="58">
        <v>1371</v>
      </c>
      <c r="BG25" s="58">
        <v>238</v>
      </c>
      <c r="BH25" s="58">
        <v>761</v>
      </c>
      <c r="BI25" s="58">
        <v>1998</v>
      </c>
      <c r="BJ25" s="58">
        <v>2677</v>
      </c>
      <c r="BK25" s="59">
        <v>10398</v>
      </c>
      <c r="BL25" s="67" t="s">
        <v>212</v>
      </c>
      <c r="BM25" s="58">
        <v>1240</v>
      </c>
      <c r="BN25" s="58">
        <v>1493</v>
      </c>
      <c r="BO25" s="58">
        <v>4624</v>
      </c>
      <c r="BP25" s="58">
        <v>3041</v>
      </c>
      <c r="BQ25" s="58">
        <v>29712</v>
      </c>
      <c r="BR25" s="58">
        <v>6765</v>
      </c>
      <c r="BS25" s="58">
        <v>12148</v>
      </c>
      <c r="BT25" s="58">
        <v>10799</v>
      </c>
      <c r="BU25" s="58">
        <v>12481</v>
      </c>
      <c r="BV25" s="58">
        <v>9830</v>
      </c>
      <c r="BW25" s="58">
        <v>350</v>
      </c>
      <c r="BX25" s="58">
        <v>2301</v>
      </c>
      <c r="BY25" s="58">
        <v>24433</v>
      </c>
      <c r="BZ25" s="58">
        <v>786</v>
      </c>
      <c r="CA25" s="59">
        <v>7434</v>
      </c>
      <c r="CB25" s="58">
        <v>3897</v>
      </c>
      <c r="CC25" s="58">
        <v>12316</v>
      </c>
      <c r="CD25" s="58">
        <v>151327</v>
      </c>
      <c r="CE25" s="58">
        <v>23760</v>
      </c>
      <c r="CF25" s="58">
        <v>77237</v>
      </c>
      <c r="CG25" s="58">
        <v>27486</v>
      </c>
      <c r="CH25" s="58">
        <v>22845</v>
      </c>
      <c r="CI25" s="58">
        <v>107364</v>
      </c>
      <c r="CJ25" s="58">
        <v>431264</v>
      </c>
      <c r="CK25" s="58">
        <v>77000</v>
      </c>
      <c r="CL25" s="58"/>
      <c r="CM25" s="58">
        <v>427448</v>
      </c>
      <c r="CN25" s="58">
        <v>57911</v>
      </c>
      <c r="CO25" s="73">
        <v>13292</v>
      </c>
      <c r="CP25" s="66"/>
    </row>
    <row r="26" spans="1:94" s="12" customFormat="1" ht="11.25" customHeight="1">
      <c r="A26" s="67" t="s">
        <v>213</v>
      </c>
      <c r="B26" s="13">
        <v>3.64</v>
      </c>
      <c r="C26" s="57">
        <v>2</v>
      </c>
      <c r="D26" s="56">
        <v>47.5</v>
      </c>
      <c r="E26" s="57"/>
      <c r="F26" s="64">
        <v>1447045</v>
      </c>
      <c r="G26" s="64">
        <v>944057</v>
      </c>
      <c r="H26" s="64">
        <v>916860</v>
      </c>
      <c r="I26" s="64">
        <v>802919</v>
      </c>
      <c r="J26" s="64">
        <v>564265</v>
      </c>
      <c r="K26" s="64">
        <v>374315</v>
      </c>
      <c r="L26" s="64">
        <v>4047</v>
      </c>
      <c r="M26" s="64">
        <v>185903</v>
      </c>
      <c r="N26" s="65">
        <v>149086</v>
      </c>
      <c r="O26" s="65">
        <v>89569</v>
      </c>
      <c r="P26" s="64">
        <v>0</v>
      </c>
      <c r="Q26" s="64">
        <v>113940</v>
      </c>
      <c r="R26" s="64">
        <v>27197</v>
      </c>
      <c r="S26" s="64">
        <v>427620</v>
      </c>
      <c r="T26" s="64">
        <v>75369</v>
      </c>
      <c r="U26" s="58"/>
      <c r="V26" s="64">
        <v>1447045</v>
      </c>
      <c r="W26" s="64">
        <v>530172</v>
      </c>
      <c r="X26" s="64">
        <v>412891</v>
      </c>
      <c r="Y26" s="64">
        <v>77972</v>
      </c>
      <c r="Z26" s="64">
        <v>7653</v>
      </c>
      <c r="AA26" s="64">
        <v>9507</v>
      </c>
      <c r="AB26" s="64">
        <v>5889</v>
      </c>
      <c r="AC26" s="64">
        <v>3910</v>
      </c>
      <c r="AD26" s="65">
        <v>11057</v>
      </c>
      <c r="AE26" s="65">
        <v>3398</v>
      </c>
      <c r="AF26" s="67" t="s">
        <v>213</v>
      </c>
      <c r="AG26" s="64">
        <v>2970</v>
      </c>
      <c r="AH26" s="64">
        <v>5398</v>
      </c>
      <c r="AI26" s="64">
        <v>8173</v>
      </c>
      <c r="AJ26" s="64">
        <v>4006</v>
      </c>
      <c r="AK26" s="64">
        <v>2959</v>
      </c>
      <c r="AL26" s="64">
        <v>13052</v>
      </c>
      <c r="AM26" s="64">
        <v>25854</v>
      </c>
      <c r="AN26" s="64">
        <v>11200</v>
      </c>
      <c r="AO26" s="64">
        <v>14654</v>
      </c>
      <c r="AP26" s="64">
        <v>20309</v>
      </c>
      <c r="AQ26" s="64">
        <v>7775</v>
      </c>
      <c r="AR26" s="64">
        <v>5386</v>
      </c>
      <c r="AS26" s="65">
        <v>1102</v>
      </c>
      <c r="AT26" s="66">
        <v>6045</v>
      </c>
      <c r="AU26" s="65">
        <v>10540</v>
      </c>
      <c r="AV26" s="64">
        <v>4409</v>
      </c>
      <c r="AW26" s="64">
        <v>169</v>
      </c>
      <c r="AX26" s="64">
        <v>396</v>
      </c>
      <c r="AY26" s="64">
        <v>2057</v>
      </c>
      <c r="AZ26" s="64">
        <v>2635</v>
      </c>
      <c r="BA26" s="64">
        <v>875</v>
      </c>
      <c r="BB26" s="64">
        <v>15214</v>
      </c>
      <c r="BC26" s="64">
        <v>0</v>
      </c>
      <c r="BD26" s="64">
        <v>4658</v>
      </c>
      <c r="BE26" s="64">
        <v>3711</v>
      </c>
      <c r="BF26" s="64">
        <v>1677</v>
      </c>
      <c r="BG26" s="64">
        <v>188</v>
      </c>
      <c r="BH26" s="64">
        <v>1405</v>
      </c>
      <c r="BI26" s="64">
        <v>1542</v>
      </c>
      <c r="BJ26" s="64">
        <v>2033</v>
      </c>
      <c r="BK26" s="65">
        <v>6239</v>
      </c>
      <c r="BL26" s="67" t="s">
        <v>213</v>
      </c>
      <c r="BM26" s="64">
        <v>1256</v>
      </c>
      <c r="BN26" s="64">
        <v>272</v>
      </c>
      <c r="BO26" s="64">
        <v>1111</v>
      </c>
      <c r="BP26" s="64">
        <v>3600</v>
      </c>
      <c r="BQ26" s="64">
        <v>28464</v>
      </c>
      <c r="BR26" s="64">
        <v>2840</v>
      </c>
      <c r="BS26" s="64">
        <v>16418</v>
      </c>
      <c r="BT26" s="64">
        <v>9206</v>
      </c>
      <c r="BU26" s="64">
        <v>16144</v>
      </c>
      <c r="BV26" s="64">
        <v>12534</v>
      </c>
      <c r="BW26" s="64">
        <v>264</v>
      </c>
      <c r="BX26" s="64">
        <v>3346</v>
      </c>
      <c r="BY26" s="64">
        <v>28493</v>
      </c>
      <c r="BZ26" s="64">
        <v>4537</v>
      </c>
      <c r="CA26" s="65">
        <v>4987</v>
      </c>
      <c r="CB26" s="64">
        <v>4009</v>
      </c>
      <c r="CC26" s="64">
        <v>14960</v>
      </c>
      <c r="CD26" s="64">
        <v>183662</v>
      </c>
      <c r="CE26" s="64">
        <v>61499</v>
      </c>
      <c r="CF26" s="64">
        <v>90432</v>
      </c>
      <c r="CG26" s="64">
        <v>22718</v>
      </c>
      <c r="CH26" s="64">
        <v>9013</v>
      </c>
      <c r="CI26" s="64">
        <v>117281</v>
      </c>
      <c r="CJ26" s="64">
        <v>837006</v>
      </c>
      <c r="CK26" s="64">
        <v>79868</v>
      </c>
      <c r="CL26" s="64"/>
      <c r="CM26" s="64">
        <v>826776</v>
      </c>
      <c r="CN26" s="64">
        <v>413885</v>
      </c>
      <c r="CO26" s="65">
        <v>367321</v>
      </c>
      <c r="CP26" s="66"/>
    </row>
    <row r="27" spans="1:94" s="12" customFormat="1" ht="11.25" customHeight="1">
      <c r="A27" s="67" t="s">
        <v>214</v>
      </c>
      <c r="B27" s="57">
        <v>3.62</v>
      </c>
      <c r="C27" s="57">
        <v>1.97</v>
      </c>
      <c r="D27" s="56">
        <v>48.7</v>
      </c>
      <c r="E27" s="57"/>
      <c r="F27" s="64">
        <v>1616296</v>
      </c>
      <c r="G27" s="64">
        <v>1127245</v>
      </c>
      <c r="H27" s="64">
        <v>875139</v>
      </c>
      <c r="I27" s="64">
        <v>863544</v>
      </c>
      <c r="J27" s="64">
        <v>655614</v>
      </c>
      <c r="K27" s="64">
        <v>365486</v>
      </c>
      <c r="L27" s="64">
        <v>3427</v>
      </c>
      <c r="M27" s="64">
        <v>286701</v>
      </c>
      <c r="N27" s="65">
        <v>85388</v>
      </c>
      <c r="O27" s="65">
        <v>122542</v>
      </c>
      <c r="P27" s="64">
        <v>1818</v>
      </c>
      <c r="Q27" s="64">
        <v>9777</v>
      </c>
      <c r="R27" s="64">
        <v>252107</v>
      </c>
      <c r="S27" s="64">
        <v>406072</v>
      </c>
      <c r="T27" s="64">
        <v>82979</v>
      </c>
      <c r="U27" s="64"/>
      <c r="V27" s="64">
        <v>1616296</v>
      </c>
      <c r="W27" s="64">
        <v>573981</v>
      </c>
      <c r="X27" s="64">
        <v>450856</v>
      </c>
      <c r="Y27" s="64">
        <v>85376</v>
      </c>
      <c r="Z27" s="64">
        <v>8431</v>
      </c>
      <c r="AA27" s="64">
        <v>10385</v>
      </c>
      <c r="AB27" s="64">
        <v>6243</v>
      </c>
      <c r="AC27" s="64">
        <v>4499</v>
      </c>
      <c r="AD27" s="65">
        <v>10480</v>
      </c>
      <c r="AE27" s="65">
        <v>4076</v>
      </c>
      <c r="AF27" s="67" t="s">
        <v>214</v>
      </c>
      <c r="AG27" s="64">
        <v>3079</v>
      </c>
      <c r="AH27" s="64">
        <v>5872</v>
      </c>
      <c r="AI27" s="64">
        <v>9676</v>
      </c>
      <c r="AJ27" s="64">
        <v>4337</v>
      </c>
      <c r="AK27" s="64">
        <v>4912</v>
      </c>
      <c r="AL27" s="64">
        <v>13386</v>
      </c>
      <c r="AM27" s="64">
        <v>20619</v>
      </c>
      <c r="AN27" s="64">
        <v>9601</v>
      </c>
      <c r="AO27" s="64">
        <v>11018</v>
      </c>
      <c r="AP27" s="64">
        <v>18109</v>
      </c>
      <c r="AQ27" s="64">
        <v>7474</v>
      </c>
      <c r="AR27" s="64">
        <v>5544</v>
      </c>
      <c r="AS27" s="65">
        <v>677</v>
      </c>
      <c r="AT27" s="66">
        <v>4415</v>
      </c>
      <c r="AU27" s="65">
        <v>17187</v>
      </c>
      <c r="AV27" s="64">
        <v>9338</v>
      </c>
      <c r="AW27" s="64">
        <v>771</v>
      </c>
      <c r="AX27" s="64">
        <v>531</v>
      </c>
      <c r="AY27" s="64">
        <v>3722</v>
      </c>
      <c r="AZ27" s="64">
        <v>2178</v>
      </c>
      <c r="BA27" s="64">
        <v>647</v>
      </c>
      <c r="BB27" s="64">
        <v>19093</v>
      </c>
      <c r="BC27" s="64">
        <v>32</v>
      </c>
      <c r="BD27" s="64">
        <v>8859</v>
      </c>
      <c r="BE27" s="64">
        <v>3113</v>
      </c>
      <c r="BF27" s="64">
        <v>2277</v>
      </c>
      <c r="BG27" s="64">
        <v>132</v>
      </c>
      <c r="BH27" s="64">
        <v>893</v>
      </c>
      <c r="BI27" s="64">
        <v>2328</v>
      </c>
      <c r="BJ27" s="64">
        <v>1460</v>
      </c>
      <c r="BK27" s="65">
        <v>9413</v>
      </c>
      <c r="BL27" s="67" t="s">
        <v>214</v>
      </c>
      <c r="BM27" s="64">
        <v>2215</v>
      </c>
      <c r="BN27" s="64">
        <v>1483</v>
      </c>
      <c r="BO27" s="64">
        <v>2197</v>
      </c>
      <c r="BP27" s="64">
        <v>3518</v>
      </c>
      <c r="BQ27" s="64">
        <v>42912</v>
      </c>
      <c r="BR27" s="64">
        <v>2915</v>
      </c>
      <c r="BS27" s="64">
        <v>31293</v>
      </c>
      <c r="BT27" s="64">
        <v>8704</v>
      </c>
      <c r="BU27" s="64">
        <v>15771</v>
      </c>
      <c r="BV27" s="64">
        <v>11074</v>
      </c>
      <c r="BW27" s="64">
        <v>56</v>
      </c>
      <c r="BX27" s="64">
        <v>4641</v>
      </c>
      <c r="BY27" s="64">
        <v>31975</v>
      </c>
      <c r="BZ27" s="64">
        <v>7104</v>
      </c>
      <c r="CA27" s="65">
        <v>5779</v>
      </c>
      <c r="CB27" s="64">
        <v>4373</v>
      </c>
      <c r="CC27" s="64">
        <v>14719</v>
      </c>
      <c r="CD27" s="64">
        <v>190401</v>
      </c>
      <c r="CE27" s="64">
        <v>15844</v>
      </c>
      <c r="CF27" s="64">
        <v>133981</v>
      </c>
      <c r="CG27" s="64">
        <v>31243</v>
      </c>
      <c r="CH27" s="64">
        <v>9333</v>
      </c>
      <c r="CI27" s="64">
        <v>123126</v>
      </c>
      <c r="CJ27" s="64">
        <v>954155</v>
      </c>
      <c r="CK27" s="64">
        <v>88160</v>
      </c>
      <c r="CL27" s="58"/>
      <c r="CM27" s="64">
        <v>1004120</v>
      </c>
      <c r="CN27" s="64">
        <v>553264</v>
      </c>
      <c r="CO27" s="65">
        <v>485460</v>
      </c>
      <c r="CP27" s="66"/>
    </row>
    <row r="28" spans="1:94" s="12" customFormat="1" ht="11.25" customHeight="1">
      <c r="A28" s="67" t="s">
        <v>215</v>
      </c>
      <c r="B28" s="57">
        <v>3.55</v>
      </c>
      <c r="C28" s="55">
        <v>2</v>
      </c>
      <c r="D28" s="56">
        <v>49.1</v>
      </c>
      <c r="E28" s="57"/>
      <c r="F28" s="64">
        <v>1226140</v>
      </c>
      <c r="G28" s="64">
        <v>723207</v>
      </c>
      <c r="H28" s="64">
        <v>681194</v>
      </c>
      <c r="I28" s="64">
        <v>542768</v>
      </c>
      <c r="J28" s="64">
        <v>374462</v>
      </c>
      <c r="K28" s="64">
        <v>359347</v>
      </c>
      <c r="L28" s="64">
        <v>2746</v>
      </c>
      <c r="M28" s="64">
        <v>12369</v>
      </c>
      <c r="N28" s="65">
        <v>80949</v>
      </c>
      <c r="O28" s="65">
        <v>87357</v>
      </c>
      <c r="P28" s="64">
        <v>4751</v>
      </c>
      <c r="Q28" s="64">
        <v>133675</v>
      </c>
      <c r="R28" s="64">
        <v>42013</v>
      </c>
      <c r="S28" s="64">
        <v>406096</v>
      </c>
      <c r="T28" s="64">
        <v>96837</v>
      </c>
      <c r="U28" s="64"/>
      <c r="V28" s="64">
        <v>1226140</v>
      </c>
      <c r="W28" s="64">
        <v>518827</v>
      </c>
      <c r="X28" s="64">
        <v>419131</v>
      </c>
      <c r="Y28" s="64">
        <v>86623</v>
      </c>
      <c r="Z28" s="64">
        <v>7398</v>
      </c>
      <c r="AA28" s="64">
        <v>10164</v>
      </c>
      <c r="AB28" s="64">
        <v>6465</v>
      </c>
      <c r="AC28" s="64">
        <v>4602</v>
      </c>
      <c r="AD28" s="65">
        <v>10939</v>
      </c>
      <c r="AE28" s="65">
        <v>4534</v>
      </c>
      <c r="AF28" s="67" t="s">
        <v>215</v>
      </c>
      <c r="AG28" s="64">
        <v>2978</v>
      </c>
      <c r="AH28" s="64">
        <v>5596</v>
      </c>
      <c r="AI28" s="64">
        <v>9871</v>
      </c>
      <c r="AJ28" s="64">
        <v>4933</v>
      </c>
      <c r="AK28" s="64">
        <v>3943</v>
      </c>
      <c r="AL28" s="64">
        <v>15200</v>
      </c>
      <c r="AM28" s="64">
        <v>20516</v>
      </c>
      <c r="AN28" s="64">
        <v>12561</v>
      </c>
      <c r="AO28" s="64">
        <v>7955</v>
      </c>
      <c r="AP28" s="64">
        <v>21731</v>
      </c>
      <c r="AQ28" s="64">
        <v>11040</v>
      </c>
      <c r="AR28" s="64">
        <v>5294</v>
      </c>
      <c r="AS28" s="65">
        <v>616</v>
      </c>
      <c r="AT28" s="66">
        <v>4780</v>
      </c>
      <c r="AU28" s="65">
        <v>11494</v>
      </c>
      <c r="AV28" s="64">
        <v>5364</v>
      </c>
      <c r="AW28" s="64">
        <v>427</v>
      </c>
      <c r="AX28" s="64">
        <v>225</v>
      </c>
      <c r="AY28" s="64">
        <v>1889</v>
      </c>
      <c r="AZ28" s="64">
        <v>2684</v>
      </c>
      <c r="BA28" s="64">
        <v>905</v>
      </c>
      <c r="BB28" s="64">
        <v>17263</v>
      </c>
      <c r="BC28" s="64">
        <v>485</v>
      </c>
      <c r="BD28" s="64">
        <v>6633</v>
      </c>
      <c r="BE28" s="64">
        <v>3292</v>
      </c>
      <c r="BF28" s="64">
        <v>1476</v>
      </c>
      <c r="BG28" s="64">
        <v>109</v>
      </c>
      <c r="BH28" s="64">
        <v>963</v>
      </c>
      <c r="BI28" s="64">
        <v>1767</v>
      </c>
      <c r="BJ28" s="64">
        <v>2539</v>
      </c>
      <c r="BK28" s="65">
        <v>8069</v>
      </c>
      <c r="BL28" s="67" t="s">
        <v>215</v>
      </c>
      <c r="BM28" s="64">
        <v>1621</v>
      </c>
      <c r="BN28" s="64">
        <v>1804</v>
      </c>
      <c r="BO28" s="64">
        <v>1114</v>
      </c>
      <c r="BP28" s="64">
        <v>3529</v>
      </c>
      <c r="BQ28" s="64">
        <v>30408</v>
      </c>
      <c r="BR28" s="64">
        <v>5613</v>
      </c>
      <c r="BS28" s="64">
        <v>15927</v>
      </c>
      <c r="BT28" s="64">
        <v>8868</v>
      </c>
      <c r="BU28" s="64">
        <v>9700</v>
      </c>
      <c r="BV28" s="64">
        <v>4719</v>
      </c>
      <c r="BW28" s="64">
        <v>129</v>
      </c>
      <c r="BX28" s="64">
        <v>4851</v>
      </c>
      <c r="BY28" s="64">
        <v>26158</v>
      </c>
      <c r="BZ28" s="64">
        <v>1614</v>
      </c>
      <c r="CA28" s="65">
        <v>6247</v>
      </c>
      <c r="CB28" s="64">
        <v>3752</v>
      </c>
      <c r="CC28" s="64">
        <v>14546</v>
      </c>
      <c r="CD28" s="64">
        <v>187171</v>
      </c>
      <c r="CE28" s="64">
        <v>18675</v>
      </c>
      <c r="CF28" s="64">
        <v>117253</v>
      </c>
      <c r="CG28" s="64">
        <v>44080</v>
      </c>
      <c r="CH28" s="64">
        <v>7163</v>
      </c>
      <c r="CI28" s="64">
        <v>99696</v>
      </c>
      <c r="CJ28" s="64">
        <v>611831</v>
      </c>
      <c r="CK28" s="64">
        <v>95482</v>
      </c>
      <c r="CL28" s="58"/>
      <c r="CM28" s="64">
        <v>623511</v>
      </c>
      <c r="CN28" s="64">
        <v>204380</v>
      </c>
      <c r="CO28" s="65">
        <v>160146</v>
      </c>
      <c r="CP28" s="66"/>
    </row>
    <row r="29" spans="1:94" s="12" customFormat="1" ht="11.25" customHeight="1">
      <c r="A29" s="67" t="s">
        <v>216</v>
      </c>
      <c r="B29" s="57">
        <v>3.6</v>
      </c>
      <c r="C29" s="57">
        <v>1.98</v>
      </c>
      <c r="D29" s="56">
        <v>48.5</v>
      </c>
      <c r="E29" s="57"/>
      <c r="F29" s="64">
        <v>939141</v>
      </c>
      <c r="G29" s="64">
        <v>513954</v>
      </c>
      <c r="H29" s="64">
        <v>510912</v>
      </c>
      <c r="I29" s="64">
        <v>501724</v>
      </c>
      <c r="J29" s="64">
        <v>354095</v>
      </c>
      <c r="K29" s="64">
        <v>353264</v>
      </c>
      <c r="L29" s="64">
        <v>831</v>
      </c>
      <c r="M29" s="64">
        <v>0</v>
      </c>
      <c r="N29" s="65">
        <v>70746</v>
      </c>
      <c r="O29" s="65">
        <v>76883</v>
      </c>
      <c r="P29" s="64">
        <v>5012</v>
      </c>
      <c r="Q29" s="64">
        <v>4176</v>
      </c>
      <c r="R29" s="64">
        <v>3042</v>
      </c>
      <c r="S29" s="64">
        <v>331459</v>
      </c>
      <c r="T29" s="64">
        <v>93728</v>
      </c>
      <c r="U29" s="64"/>
      <c r="V29" s="64">
        <v>939141</v>
      </c>
      <c r="W29" s="64">
        <v>458059</v>
      </c>
      <c r="X29" s="64">
        <v>378590</v>
      </c>
      <c r="Y29" s="64">
        <v>81425</v>
      </c>
      <c r="Z29" s="64">
        <v>9422</v>
      </c>
      <c r="AA29" s="64">
        <v>9832</v>
      </c>
      <c r="AB29" s="64">
        <v>6862</v>
      </c>
      <c r="AC29" s="64">
        <v>4070</v>
      </c>
      <c r="AD29" s="65">
        <v>10383</v>
      </c>
      <c r="AE29" s="65">
        <v>3568</v>
      </c>
      <c r="AF29" s="67" t="s">
        <v>216</v>
      </c>
      <c r="AG29" s="64">
        <v>3188</v>
      </c>
      <c r="AH29" s="64">
        <v>5057</v>
      </c>
      <c r="AI29" s="64">
        <v>9394</v>
      </c>
      <c r="AJ29" s="64">
        <v>4054</v>
      </c>
      <c r="AK29" s="64">
        <v>3680</v>
      </c>
      <c r="AL29" s="64">
        <v>11917</v>
      </c>
      <c r="AM29" s="64">
        <v>11843</v>
      </c>
      <c r="AN29" s="64">
        <v>8468</v>
      </c>
      <c r="AO29" s="64">
        <v>3375</v>
      </c>
      <c r="AP29" s="64">
        <v>22445</v>
      </c>
      <c r="AQ29" s="64">
        <v>12023</v>
      </c>
      <c r="AR29" s="64">
        <v>4454</v>
      </c>
      <c r="AS29" s="65">
        <v>632</v>
      </c>
      <c r="AT29" s="66">
        <v>5336</v>
      </c>
      <c r="AU29" s="65">
        <v>9233</v>
      </c>
      <c r="AV29" s="64">
        <v>1073</v>
      </c>
      <c r="AW29" s="64">
        <v>2115</v>
      </c>
      <c r="AX29" s="64">
        <v>123</v>
      </c>
      <c r="AY29" s="64">
        <v>2041</v>
      </c>
      <c r="AZ29" s="64">
        <v>2378</v>
      </c>
      <c r="BA29" s="64">
        <v>1502</v>
      </c>
      <c r="BB29" s="64">
        <v>11957</v>
      </c>
      <c r="BC29" s="64">
        <v>0</v>
      </c>
      <c r="BD29" s="64">
        <v>3068</v>
      </c>
      <c r="BE29" s="64">
        <v>2770</v>
      </c>
      <c r="BF29" s="64">
        <v>1018</v>
      </c>
      <c r="BG29" s="64">
        <v>143</v>
      </c>
      <c r="BH29" s="64">
        <v>940</v>
      </c>
      <c r="BI29" s="64">
        <v>2470</v>
      </c>
      <c r="BJ29" s="64">
        <v>1548</v>
      </c>
      <c r="BK29" s="65">
        <v>5542</v>
      </c>
      <c r="BL29" s="67" t="s">
        <v>216</v>
      </c>
      <c r="BM29" s="64">
        <v>1075</v>
      </c>
      <c r="BN29" s="64">
        <v>671</v>
      </c>
      <c r="BO29" s="64">
        <v>1070</v>
      </c>
      <c r="BP29" s="64">
        <v>2726</v>
      </c>
      <c r="BQ29" s="64">
        <v>27836</v>
      </c>
      <c r="BR29" s="64">
        <v>5944</v>
      </c>
      <c r="BS29" s="64">
        <v>13558</v>
      </c>
      <c r="BT29" s="64">
        <v>8335</v>
      </c>
      <c r="BU29" s="64">
        <v>26158</v>
      </c>
      <c r="BV29" s="64">
        <v>19996</v>
      </c>
      <c r="BW29" s="64">
        <v>151</v>
      </c>
      <c r="BX29" s="64">
        <v>6010</v>
      </c>
      <c r="BY29" s="64">
        <v>28658</v>
      </c>
      <c r="BZ29" s="64">
        <v>2315</v>
      </c>
      <c r="CA29" s="65">
        <v>6711</v>
      </c>
      <c r="CB29" s="64">
        <v>4838</v>
      </c>
      <c r="CC29" s="64">
        <v>14794</v>
      </c>
      <c r="CD29" s="64">
        <v>153492</v>
      </c>
      <c r="CE29" s="64">
        <v>21701</v>
      </c>
      <c r="CF29" s="64">
        <v>91716</v>
      </c>
      <c r="CG29" s="64">
        <v>29188</v>
      </c>
      <c r="CH29" s="64">
        <v>10887</v>
      </c>
      <c r="CI29" s="64">
        <v>79470</v>
      </c>
      <c r="CJ29" s="64">
        <v>395851</v>
      </c>
      <c r="CK29" s="64">
        <v>85230</v>
      </c>
      <c r="CL29" s="58"/>
      <c r="CM29" s="64">
        <v>434485</v>
      </c>
      <c r="CN29" s="64">
        <v>55895</v>
      </c>
      <c r="CO29" s="59">
        <v>34952</v>
      </c>
      <c r="CP29" s="66"/>
    </row>
    <row r="30" spans="1:94" s="12" customFormat="1" ht="11.25" customHeight="1">
      <c r="A30" s="67" t="s">
        <v>217</v>
      </c>
      <c r="B30" s="57">
        <v>3.6</v>
      </c>
      <c r="C30" s="57">
        <v>1.97</v>
      </c>
      <c r="D30" s="56">
        <v>47.7</v>
      </c>
      <c r="E30" s="57"/>
      <c r="F30" s="64">
        <v>1090993</v>
      </c>
      <c r="G30" s="64">
        <v>633412</v>
      </c>
      <c r="H30" s="64">
        <v>628682</v>
      </c>
      <c r="I30" s="64">
        <v>523592</v>
      </c>
      <c r="J30" s="64">
        <v>384587</v>
      </c>
      <c r="K30" s="64">
        <v>368658</v>
      </c>
      <c r="L30" s="64">
        <v>15930</v>
      </c>
      <c r="M30" s="64">
        <v>0</v>
      </c>
      <c r="N30" s="65">
        <v>64977</v>
      </c>
      <c r="O30" s="65">
        <v>74028</v>
      </c>
      <c r="P30" s="64">
        <v>3582</v>
      </c>
      <c r="Q30" s="64">
        <v>101508</v>
      </c>
      <c r="R30" s="64">
        <v>4730</v>
      </c>
      <c r="S30" s="64">
        <v>370195</v>
      </c>
      <c r="T30" s="64">
        <v>87386</v>
      </c>
      <c r="U30" s="64"/>
      <c r="V30" s="64">
        <v>1090993</v>
      </c>
      <c r="W30" s="64">
        <v>516214</v>
      </c>
      <c r="X30" s="64">
        <v>429644</v>
      </c>
      <c r="Y30" s="64">
        <v>83005</v>
      </c>
      <c r="Z30" s="64">
        <v>7766</v>
      </c>
      <c r="AA30" s="64">
        <v>11039</v>
      </c>
      <c r="AB30" s="64">
        <v>6889</v>
      </c>
      <c r="AC30" s="64">
        <v>4016</v>
      </c>
      <c r="AD30" s="65">
        <v>11417</v>
      </c>
      <c r="AE30" s="65">
        <v>3464</v>
      </c>
      <c r="AF30" s="67" t="s">
        <v>217</v>
      </c>
      <c r="AG30" s="64">
        <v>3403</v>
      </c>
      <c r="AH30" s="64">
        <v>4742</v>
      </c>
      <c r="AI30" s="64">
        <v>9404</v>
      </c>
      <c r="AJ30" s="64">
        <v>3301</v>
      </c>
      <c r="AK30" s="64">
        <v>3845</v>
      </c>
      <c r="AL30" s="64">
        <v>13720</v>
      </c>
      <c r="AM30" s="64">
        <v>25786</v>
      </c>
      <c r="AN30" s="64">
        <v>9260</v>
      </c>
      <c r="AO30" s="64">
        <v>16525</v>
      </c>
      <c r="AP30" s="64">
        <v>20498</v>
      </c>
      <c r="AQ30" s="64">
        <v>9049</v>
      </c>
      <c r="AR30" s="64">
        <v>4943</v>
      </c>
      <c r="AS30" s="65">
        <v>1253</v>
      </c>
      <c r="AT30" s="66">
        <v>5253</v>
      </c>
      <c r="AU30" s="65">
        <v>11018</v>
      </c>
      <c r="AV30" s="64">
        <v>2444</v>
      </c>
      <c r="AW30" s="64">
        <v>884</v>
      </c>
      <c r="AX30" s="64">
        <v>3274</v>
      </c>
      <c r="AY30" s="64">
        <v>1903</v>
      </c>
      <c r="AZ30" s="64">
        <v>2187</v>
      </c>
      <c r="BA30" s="64">
        <v>326</v>
      </c>
      <c r="BB30" s="64">
        <v>15303</v>
      </c>
      <c r="BC30" s="64">
        <v>0</v>
      </c>
      <c r="BD30" s="64">
        <v>6160</v>
      </c>
      <c r="BE30" s="64">
        <v>2532</v>
      </c>
      <c r="BF30" s="64">
        <v>1389</v>
      </c>
      <c r="BG30" s="64">
        <v>83</v>
      </c>
      <c r="BH30" s="64">
        <v>1230</v>
      </c>
      <c r="BI30" s="64">
        <v>1987</v>
      </c>
      <c r="BJ30" s="64">
        <v>1923</v>
      </c>
      <c r="BK30" s="65">
        <v>7174</v>
      </c>
      <c r="BL30" s="67" t="s">
        <v>217</v>
      </c>
      <c r="BM30" s="64">
        <v>1827</v>
      </c>
      <c r="BN30" s="64">
        <v>507</v>
      </c>
      <c r="BO30" s="64">
        <v>2001</v>
      </c>
      <c r="BP30" s="64">
        <v>2839</v>
      </c>
      <c r="BQ30" s="64">
        <v>42860</v>
      </c>
      <c r="BR30" s="64">
        <v>3908</v>
      </c>
      <c r="BS30" s="64">
        <v>30844</v>
      </c>
      <c r="BT30" s="64">
        <v>8108</v>
      </c>
      <c r="BU30" s="64">
        <v>15165</v>
      </c>
      <c r="BV30" s="64">
        <v>11577</v>
      </c>
      <c r="BW30" s="64">
        <v>98</v>
      </c>
      <c r="BX30" s="64">
        <v>3490</v>
      </c>
      <c r="BY30" s="64">
        <v>29701</v>
      </c>
      <c r="BZ30" s="64">
        <v>2173</v>
      </c>
      <c r="CA30" s="65">
        <v>6023</v>
      </c>
      <c r="CB30" s="64">
        <v>4101</v>
      </c>
      <c r="CC30" s="64">
        <v>17404</v>
      </c>
      <c r="CD30" s="64">
        <v>179135</v>
      </c>
      <c r="CE30" s="64">
        <v>20620</v>
      </c>
      <c r="CF30" s="64">
        <v>102629</v>
      </c>
      <c r="CG30" s="64">
        <v>34100</v>
      </c>
      <c r="CH30" s="64">
        <v>21786</v>
      </c>
      <c r="CI30" s="64">
        <v>86570</v>
      </c>
      <c r="CJ30" s="64">
        <v>497295</v>
      </c>
      <c r="CK30" s="64">
        <v>77485</v>
      </c>
      <c r="CL30" s="58"/>
      <c r="CM30" s="64">
        <v>546842</v>
      </c>
      <c r="CN30" s="64">
        <v>117198</v>
      </c>
      <c r="CO30" s="65">
        <v>99889</v>
      </c>
      <c r="CP30" s="66"/>
    </row>
    <row r="31" spans="1:94" s="12" customFormat="1" ht="11.25" customHeight="1">
      <c r="A31" s="67" t="s">
        <v>218</v>
      </c>
      <c r="B31" s="55">
        <v>3.72</v>
      </c>
      <c r="C31" s="57">
        <v>2.01</v>
      </c>
      <c r="D31" s="56">
        <v>49.1</v>
      </c>
      <c r="E31" s="57"/>
      <c r="F31" s="64">
        <v>1026289</v>
      </c>
      <c r="G31" s="64">
        <v>572659</v>
      </c>
      <c r="H31" s="64">
        <v>564150</v>
      </c>
      <c r="I31" s="64">
        <v>544714</v>
      </c>
      <c r="J31" s="64">
        <v>395644</v>
      </c>
      <c r="K31" s="64">
        <v>393037</v>
      </c>
      <c r="L31" s="64">
        <v>2607</v>
      </c>
      <c r="M31" s="64">
        <v>0</v>
      </c>
      <c r="N31" s="65">
        <v>63397</v>
      </c>
      <c r="O31" s="65">
        <v>85673</v>
      </c>
      <c r="P31" s="64">
        <v>9966</v>
      </c>
      <c r="Q31" s="64">
        <v>9469</v>
      </c>
      <c r="R31" s="64">
        <v>8509</v>
      </c>
      <c r="S31" s="64">
        <v>368267</v>
      </c>
      <c r="T31" s="64">
        <v>85363</v>
      </c>
      <c r="U31" s="64"/>
      <c r="V31" s="64">
        <v>1026289</v>
      </c>
      <c r="W31" s="64">
        <v>505201</v>
      </c>
      <c r="X31" s="64">
        <v>422530</v>
      </c>
      <c r="Y31" s="64">
        <v>84204</v>
      </c>
      <c r="Z31" s="64">
        <v>8127</v>
      </c>
      <c r="AA31" s="64">
        <v>11010</v>
      </c>
      <c r="AB31" s="64">
        <v>7145</v>
      </c>
      <c r="AC31" s="64">
        <v>3886</v>
      </c>
      <c r="AD31" s="65">
        <v>10934</v>
      </c>
      <c r="AE31" s="65">
        <v>3570</v>
      </c>
      <c r="AF31" s="67" t="s">
        <v>218</v>
      </c>
      <c r="AG31" s="64">
        <v>3898</v>
      </c>
      <c r="AH31" s="64">
        <v>4962</v>
      </c>
      <c r="AI31" s="64">
        <v>10512</v>
      </c>
      <c r="AJ31" s="64">
        <v>3052</v>
      </c>
      <c r="AK31" s="64">
        <v>5399</v>
      </c>
      <c r="AL31" s="64">
        <v>11709</v>
      </c>
      <c r="AM31" s="64">
        <v>11117</v>
      </c>
      <c r="AN31" s="64">
        <v>8550</v>
      </c>
      <c r="AO31" s="64">
        <v>2567</v>
      </c>
      <c r="AP31" s="64">
        <v>20977</v>
      </c>
      <c r="AQ31" s="64">
        <v>8558</v>
      </c>
      <c r="AR31" s="64">
        <v>5158</v>
      </c>
      <c r="AS31" s="65">
        <v>2621</v>
      </c>
      <c r="AT31" s="66">
        <v>4641</v>
      </c>
      <c r="AU31" s="65">
        <v>25253</v>
      </c>
      <c r="AV31" s="64">
        <v>7625</v>
      </c>
      <c r="AW31" s="64">
        <v>12226</v>
      </c>
      <c r="AX31" s="64">
        <v>343</v>
      </c>
      <c r="AY31" s="64">
        <v>2290</v>
      </c>
      <c r="AZ31" s="64">
        <v>2240</v>
      </c>
      <c r="BA31" s="64">
        <v>529</v>
      </c>
      <c r="BB31" s="64">
        <v>21259</v>
      </c>
      <c r="BC31" s="64">
        <v>2941</v>
      </c>
      <c r="BD31" s="64">
        <v>6711</v>
      </c>
      <c r="BE31" s="64">
        <v>3334</v>
      </c>
      <c r="BF31" s="64">
        <v>1906</v>
      </c>
      <c r="BG31" s="64">
        <v>254</v>
      </c>
      <c r="BH31" s="64">
        <v>1040</v>
      </c>
      <c r="BI31" s="64">
        <v>2130</v>
      </c>
      <c r="BJ31" s="64">
        <v>2943</v>
      </c>
      <c r="BK31" s="65">
        <v>9190</v>
      </c>
      <c r="BL31" s="67" t="s">
        <v>218</v>
      </c>
      <c r="BM31" s="64">
        <v>1525</v>
      </c>
      <c r="BN31" s="64">
        <v>620</v>
      </c>
      <c r="BO31" s="64">
        <v>1889</v>
      </c>
      <c r="BP31" s="64">
        <v>5157</v>
      </c>
      <c r="BQ31" s="64">
        <v>31789</v>
      </c>
      <c r="BR31" s="64">
        <v>3756</v>
      </c>
      <c r="BS31" s="64">
        <v>15168</v>
      </c>
      <c r="BT31" s="64">
        <v>12864</v>
      </c>
      <c r="BU31" s="64">
        <v>13272</v>
      </c>
      <c r="BV31" s="64">
        <v>10093</v>
      </c>
      <c r="BW31" s="64">
        <v>293</v>
      </c>
      <c r="BX31" s="64">
        <v>2886</v>
      </c>
      <c r="BY31" s="64">
        <v>40318</v>
      </c>
      <c r="BZ31" s="64">
        <v>3805</v>
      </c>
      <c r="CA31" s="65">
        <v>10222</v>
      </c>
      <c r="CB31" s="64">
        <v>4981</v>
      </c>
      <c r="CC31" s="64">
        <v>21310</v>
      </c>
      <c r="CD31" s="64">
        <v>165151</v>
      </c>
      <c r="CE31" s="64">
        <v>18889</v>
      </c>
      <c r="CF31" s="64">
        <v>102158</v>
      </c>
      <c r="CG31" s="64">
        <v>30292</v>
      </c>
      <c r="CH31" s="64">
        <v>13812</v>
      </c>
      <c r="CI31" s="64">
        <v>82671</v>
      </c>
      <c r="CJ31" s="64">
        <v>449913</v>
      </c>
      <c r="CK31" s="64">
        <v>71175</v>
      </c>
      <c r="CL31" s="58"/>
      <c r="CM31" s="64">
        <v>489988</v>
      </c>
      <c r="CN31" s="64">
        <v>67458</v>
      </c>
      <c r="CO31" s="65">
        <v>69841</v>
      </c>
      <c r="CP31" s="66"/>
    </row>
    <row r="32" spans="1:94" s="12" customFormat="1" ht="11.25" customHeight="1">
      <c r="A32" s="67" t="s">
        <v>219</v>
      </c>
      <c r="B32" s="55">
        <v>3.78</v>
      </c>
      <c r="C32" s="55">
        <v>1.98</v>
      </c>
      <c r="D32" s="56">
        <v>49.7</v>
      </c>
      <c r="E32" s="57"/>
      <c r="F32" s="64">
        <v>2242501</v>
      </c>
      <c r="G32" s="64">
        <v>1569083</v>
      </c>
      <c r="H32" s="64">
        <v>1549848</v>
      </c>
      <c r="I32" s="64">
        <v>1434978</v>
      </c>
      <c r="J32" s="64">
        <v>1075741</v>
      </c>
      <c r="K32" s="64">
        <v>416090</v>
      </c>
      <c r="L32" s="64">
        <v>2122</v>
      </c>
      <c r="M32" s="64">
        <v>657529</v>
      </c>
      <c r="N32" s="64">
        <v>176668</v>
      </c>
      <c r="O32" s="65">
        <v>182569</v>
      </c>
      <c r="P32" s="64">
        <v>11734</v>
      </c>
      <c r="Q32" s="64">
        <v>103136</v>
      </c>
      <c r="R32" s="64">
        <v>19235</v>
      </c>
      <c r="S32" s="64">
        <v>587295</v>
      </c>
      <c r="T32" s="64">
        <v>86124</v>
      </c>
      <c r="U32" s="64"/>
      <c r="V32" s="64">
        <v>2242501</v>
      </c>
      <c r="W32" s="64">
        <v>790727</v>
      </c>
      <c r="X32" s="64">
        <v>658526</v>
      </c>
      <c r="Y32" s="64">
        <v>107779</v>
      </c>
      <c r="Z32" s="64">
        <v>12289</v>
      </c>
      <c r="AA32" s="64">
        <v>16697</v>
      </c>
      <c r="AB32" s="64">
        <v>8231</v>
      </c>
      <c r="AC32" s="64">
        <v>4738</v>
      </c>
      <c r="AD32" s="64">
        <v>12440</v>
      </c>
      <c r="AE32" s="65">
        <v>3177</v>
      </c>
      <c r="AF32" s="67" t="s">
        <v>219</v>
      </c>
      <c r="AG32" s="64">
        <v>3988</v>
      </c>
      <c r="AH32" s="64">
        <v>7092</v>
      </c>
      <c r="AI32" s="64">
        <v>13826</v>
      </c>
      <c r="AJ32" s="64">
        <v>4216</v>
      </c>
      <c r="AK32" s="64">
        <v>7434</v>
      </c>
      <c r="AL32" s="64">
        <v>13649</v>
      </c>
      <c r="AM32" s="64">
        <v>23365</v>
      </c>
      <c r="AN32" s="64">
        <v>3401</v>
      </c>
      <c r="AO32" s="64">
        <v>19964</v>
      </c>
      <c r="AP32" s="64">
        <v>27730</v>
      </c>
      <c r="AQ32" s="64">
        <v>10394</v>
      </c>
      <c r="AR32" s="64">
        <v>5711</v>
      </c>
      <c r="AS32" s="64">
        <v>5125</v>
      </c>
      <c r="AT32" s="64">
        <v>6501</v>
      </c>
      <c r="AU32" s="65">
        <v>13855</v>
      </c>
      <c r="AV32" s="64">
        <v>4801</v>
      </c>
      <c r="AW32" s="64">
        <v>962</v>
      </c>
      <c r="AX32" s="64">
        <v>420</v>
      </c>
      <c r="AY32" s="64">
        <v>3097</v>
      </c>
      <c r="AZ32" s="64">
        <v>3811</v>
      </c>
      <c r="BA32" s="64">
        <v>764</v>
      </c>
      <c r="BB32" s="64">
        <v>23620</v>
      </c>
      <c r="BC32" s="64">
        <v>0</v>
      </c>
      <c r="BD32" s="64">
        <v>7775</v>
      </c>
      <c r="BE32" s="64">
        <v>6286</v>
      </c>
      <c r="BF32" s="64">
        <v>3034</v>
      </c>
      <c r="BG32" s="64">
        <v>72</v>
      </c>
      <c r="BH32" s="64">
        <v>2031</v>
      </c>
      <c r="BI32" s="64">
        <v>2803</v>
      </c>
      <c r="BJ32" s="64">
        <v>1619</v>
      </c>
      <c r="BK32" s="65">
        <v>11802</v>
      </c>
      <c r="BL32" s="67" t="s">
        <v>219</v>
      </c>
      <c r="BM32" s="64">
        <v>1832</v>
      </c>
      <c r="BN32" s="64">
        <v>1373</v>
      </c>
      <c r="BO32" s="64">
        <v>2556</v>
      </c>
      <c r="BP32" s="64">
        <v>6040</v>
      </c>
      <c r="BQ32" s="64">
        <v>37686</v>
      </c>
      <c r="BR32" s="64">
        <v>4840</v>
      </c>
      <c r="BS32" s="64">
        <v>23327</v>
      </c>
      <c r="BT32" s="64">
        <v>9519</v>
      </c>
      <c r="BU32" s="64">
        <v>14880</v>
      </c>
      <c r="BV32" s="64">
        <v>11595</v>
      </c>
      <c r="BW32" s="64">
        <v>220</v>
      </c>
      <c r="BX32" s="64">
        <v>3065</v>
      </c>
      <c r="BY32" s="64">
        <v>52685</v>
      </c>
      <c r="BZ32" s="64">
        <v>13611</v>
      </c>
      <c r="CA32" s="65">
        <v>11538</v>
      </c>
      <c r="CB32" s="64">
        <v>5085</v>
      </c>
      <c r="CC32" s="64">
        <v>22451</v>
      </c>
      <c r="CD32" s="64">
        <v>345124</v>
      </c>
      <c r="CE32" s="64">
        <v>57973</v>
      </c>
      <c r="CF32" s="64">
        <v>219581</v>
      </c>
      <c r="CG32" s="64">
        <v>42447</v>
      </c>
      <c r="CH32" s="64">
        <v>25123</v>
      </c>
      <c r="CI32" s="64">
        <v>132200</v>
      </c>
      <c r="CJ32" s="64">
        <v>1325877</v>
      </c>
      <c r="CK32" s="64">
        <v>125897</v>
      </c>
      <c r="CL32" s="58"/>
      <c r="CM32" s="64">
        <v>1436882</v>
      </c>
      <c r="CN32" s="64">
        <v>778356</v>
      </c>
      <c r="CO32" s="65">
        <v>697131</v>
      </c>
      <c r="CP32" s="64"/>
    </row>
    <row r="33" spans="1:94" s="12" customFormat="1" ht="11.25" customHeight="1">
      <c r="A33" s="67"/>
      <c r="B33" s="6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13"/>
      <c r="O33" s="13"/>
      <c r="P33" s="57"/>
      <c r="Q33" s="57"/>
      <c r="R33" s="57"/>
      <c r="S33" s="57"/>
      <c r="T33" s="57"/>
      <c r="U33" s="60"/>
      <c r="V33" s="57"/>
      <c r="W33" s="57"/>
      <c r="X33" s="57"/>
      <c r="Y33" s="57"/>
      <c r="Z33" s="57"/>
      <c r="AA33" s="57"/>
      <c r="AB33" s="57"/>
      <c r="AC33" s="57"/>
      <c r="AD33" s="13"/>
      <c r="AE33" s="13"/>
      <c r="AF33" s="6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13"/>
      <c r="AU33" s="13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13"/>
      <c r="BL33" s="6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13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13"/>
      <c r="CP33" s="74"/>
    </row>
    <row r="34" spans="1:94" s="12" customFormat="1" ht="11.25" customHeight="1">
      <c r="A34" s="54" t="s">
        <v>220</v>
      </c>
      <c r="B34" s="55">
        <v>3.75</v>
      </c>
      <c r="C34" s="55">
        <v>1.89</v>
      </c>
      <c r="D34" s="56">
        <v>48.4</v>
      </c>
      <c r="E34" s="57"/>
      <c r="F34" s="64">
        <v>1340835</v>
      </c>
      <c r="G34" s="64">
        <v>739385</v>
      </c>
      <c r="H34" s="64">
        <v>576780</v>
      </c>
      <c r="I34" s="64">
        <v>554598</v>
      </c>
      <c r="J34" s="64">
        <v>410345</v>
      </c>
      <c r="K34" s="64">
        <v>409388</v>
      </c>
      <c r="L34" s="64">
        <v>957</v>
      </c>
      <c r="M34" s="64">
        <v>0</v>
      </c>
      <c r="N34" s="65">
        <v>67024</v>
      </c>
      <c r="O34" s="65">
        <v>77229</v>
      </c>
      <c r="P34" s="64">
        <v>10482</v>
      </c>
      <c r="Q34" s="64">
        <v>11700</v>
      </c>
      <c r="R34" s="64">
        <v>162604</v>
      </c>
      <c r="S34" s="64">
        <v>473942</v>
      </c>
      <c r="T34" s="64">
        <v>127508</v>
      </c>
      <c r="U34" s="58"/>
      <c r="V34" s="64">
        <v>1340835</v>
      </c>
      <c r="W34" s="64">
        <v>582790</v>
      </c>
      <c r="X34" s="64">
        <v>492651</v>
      </c>
      <c r="Y34" s="64">
        <v>76289</v>
      </c>
      <c r="Z34" s="64">
        <v>6446</v>
      </c>
      <c r="AA34" s="64">
        <v>10172</v>
      </c>
      <c r="AB34" s="64">
        <v>6865</v>
      </c>
      <c r="AC34" s="64">
        <v>3872</v>
      </c>
      <c r="AD34" s="65">
        <v>9637</v>
      </c>
      <c r="AE34" s="65">
        <v>2385</v>
      </c>
      <c r="AF34" s="54" t="s">
        <v>220</v>
      </c>
      <c r="AG34" s="64">
        <v>2984</v>
      </c>
      <c r="AH34" s="64">
        <v>4997</v>
      </c>
      <c r="AI34" s="64">
        <v>8078</v>
      </c>
      <c r="AJ34" s="64">
        <v>2648</v>
      </c>
      <c r="AK34" s="64">
        <v>3317</v>
      </c>
      <c r="AL34" s="64">
        <v>14887</v>
      </c>
      <c r="AM34" s="64">
        <v>7197</v>
      </c>
      <c r="AN34" s="64">
        <v>6101</v>
      </c>
      <c r="AO34" s="64">
        <v>1096</v>
      </c>
      <c r="AP34" s="64">
        <v>29418</v>
      </c>
      <c r="AQ34" s="64">
        <v>12802</v>
      </c>
      <c r="AR34" s="64">
        <v>5954</v>
      </c>
      <c r="AS34" s="65">
        <v>5839</v>
      </c>
      <c r="AT34" s="66">
        <v>4823</v>
      </c>
      <c r="AU34" s="65">
        <v>20307</v>
      </c>
      <c r="AV34" s="64">
        <v>6000</v>
      </c>
      <c r="AW34" s="64">
        <v>8435</v>
      </c>
      <c r="AX34" s="64">
        <v>669</v>
      </c>
      <c r="AY34" s="64">
        <v>2621</v>
      </c>
      <c r="AZ34" s="64">
        <v>1734</v>
      </c>
      <c r="BA34" s="64">
        <v>849</v>
      </c>
      <c r="BB34" s="64">
        <v>22316</v>
      </c>
      <c r="BC34" s="64">
        <v>0</v>
      </c>
      <c r="BD34" s="64">
        <v>9414</v>
      </c>
      <c r="BE34" s="64">
        <v>6012</v>
      </c>
      <c r="BF34" s="64">
        <v>1368</v>
      </c>
      <c r="BG34" s="64">
        <v>221</v>
      </c>
      <c r="BH34" s="64">
        <v>1628</v>
      </c>
      <c r="BI34" s="64">
        <v>2766</v>
      </c>
      <c r="BJ34" s="64">
        <v>906</v>
      </c>
      <c r="BK34" s="65">
        <v>16046</v>
      </c>
      <c r="BL34" s="54" t="s">
        <v>220</v>
      </c>
      <c r="BM34" s="64">
        <v>1580</v>
      </c>
      <c r="BN34" s="64">
        <v>645</v>
      </c>
      <c r="BO34" s="64">
        <v>2421</v>
      </c>
      <c r="BP34" s="64">
        <v>11400</v>
      </c>
      <c r="BQ34" s="64">
        <v>36388</v>
      </c>
      <c r="BR34" s="64">
        <v>9843</v>
      </c>
      <c r="BS34" s="64">
        <v>15572</v>
      </c>
      <c r="BT34" s="64">
        <v>10973</v>
      </c>
      <c r="BU34" s="64">
        <v>13635</v>
      </c>
      <c r="BV34" s="64">
        <v>11153</v>
      </c>
      <c r="BW34" s="64">
        <v>364</v>
      </c>
      <c r="BX34" s="64">
        <v>2118</v>
      </c>
      <c r="BY34" s="64">
        <v>46881</v>
      </c>
      <c r="BZ34" s="64">
        <v>1646</v>
      </c>
      <c r="CA34" s="65">
        <v>9233</v>
      </c>
      <c r="CB34" s="64">
        <v>4554</v>
      </c>
      <c r="CC34" s="64">
        <v>31449</v>
      </c>
      <c r="CD34" s="64">
        <v>224174</v>
      </c>
      <c r="CE34" s="64">
        <v>25790</v>
      </c>
      <c r="CF34" s="64">
        <v>107539</v>
      </c>
      <c r="CG34" s="64">
        <v>69190</v>
      </c>
      <c r="CH34" s="64">
        <v>21656</v>
      </c>
      <c r="CI34" s="64">
        <v>90139</v>
      </c>
      <c r="CJ34" s="64">
        <v>658918</v>
      </c>
      <c r="CK34" s="64">
        <v>99127</v>
      </c>
      <c r="CL34" s="64"/>
      <c r="CM34" s="64">
        <v>649246</v>
      </c>
      <c r="CN34" s="65">
        <v>156595</v>
      </c>
      <c r="CO34" s="65">
        <v>97153</v>
      </c>
      <c r="CP34" s="66"/>
    </row>
    <row r="35" spans="1:94" s="12" customFormat="1" ht="11.25" customHeight="1">
      <c r="A35" s="67" t="s">
        <v>209</v>
      </c>
      <c r="B35" s="13">
        <v>3.68</v>
      </c>
      <c r="C35" s="75">
        <v>1.77</v>
      </c>
      <c r="D35" s="68">
        <v>47.9</v>
      </c>
      <c r="E35" s="57"/>
      <c r="F35" s="64">
        <v>1297973</v>
      </c>
      <c r="G35" s="64">
        <v>639629</v>
      </c>
      <c r="H35" s="64">
        <v>626881</v>
      </c>
      <c r="I35" s="64">
        <v>518876</v>
      </c>
      <c r="J35" s="64">
        <v>407233</v>
      </c>
      <c r="K35" s="64">
        <v>405689</v>
      </c>
      <c r="L35" s="64">
        <v>1544</v>
      </c>
      <c r="M35" s="64">
        <v>0</v>
      </c>
      <c r="N35" s="65">
        <v>50647</v>
      </c>
      <c r="O35" s="65">
        <v>60995</v>
      </c>
      <c r="P35" s="64">
        <v>9035</v>
      </c>
      <c r="Q35" s="64">
        <v>98971</v>
      </c>
      <c r="R35" s="64">
        <v>12747</v>
      </c>
      <c r="S35" s="64">
        <v>544300</v>
      </c>
      <c r="T35" s="64">
        <v>114045</v>
      </c>
      <c r="U35" s="58"/>
      <c r="V35" s="64">
        <v>1297973</v>
      </c>
      <c r="W35" s="64">
        <v>485278</v>
      </c>
      <c r="X35" s="64">
        <v>395636</v>
      </c>
      <c r="Y35" s="64">
        <v>76901</v>
      </c>
      <c r="Z35" s="64">
        <v>7162</v>
      </c>
      <c r="AA35" s="64">
        <v>10867</v>
      </c>
      <c r="AB35" s="64">
        <v>6055</v>
      </c>
      <c r="AC35" s="64">
        <v>3645</v>
      </c>
      <c r="AD35" s="65">
        <v>9800</v>
      </c>
      <c r="AE35" s="65">
        <v>2980</v>
      </c>
      <c r="AF35" s="67" t="s">
        <v>209</v>
      </c>
      <c r="AG35" s="64">
        <v>2719</v>
      </c>
      <c r="AH35" s="64">
        <v>6029</v>
      </c>
      <c r="AI35" s="64">
        <v>8284</v>
      </c>
      <c r="AJ35" s="64">
        <v>3235</v>
      </c>
      <c r="AK35" s="64">
        <v>4094</v>
      </c>
      <c r="AL35" s="64">
        <v>12033</v>
      </c>
      <c r="AM35" s="64">
        <v>5694</v>
      </c>
      <c r="AN35" s="64">
        <v>4490</v>
      </c>
      <c r="AO35" s="64">
        <v>1204</v>
      </c>
      <c r="AP35" s="64">
        <v>29682</v>
      </c>
      <c r="AQ35" s="64">
        <v>12475</v>
      </c>
      <c r="AR35" s="64">
        <v>6370</v>
      </c>
      <c r="AS35" s="65">
        <v>6403</v>
      </c>
      <c r="AT35" s="66">
        <v>4435</v>
      </c>
      <c r="AU35" s="65">
        <v>9002</v>
      </c>
      <c r="AV35" s="64">
        <v>1051</v>
      </c>
      <c r="AW35" s="64">
        <v>3195</v>
      </c>
      <c r="AX35" s="64">
        <v>823</v>
      </c>
      <c r="AY35" s="64">
        <v>1613</v>
      </c>
      <c r="AZ35" s="64">
        <v>1879</v>
      </c>
      <c r="BA35" s="64">
        <v>441</v>
      </c>
      <c r="BB35" s="64">
        <v>20549</v>
      </c>
      <c r="BC35" s="64">
        <v>0</v>
      </c>
      <c r="BD35" s="64">
        <v>9047</v>
      </c>
      <c r="BE35" s="64">
        <v>2653</v>
      </c>
      <c r="BF35" s="64">
        <v>4207</v>
      </c>
      <c r="BG35" s="64">
        <v>259</v>
      </c>
      <c r="BH35" s="64">
        <v>1739</v>
      </c>
      <c r="BI35" s="64">
        <v>1135</v>
      </c>
      <c r="BJ35" s="64">
        <v>1508</v>
      </c>
      <c r="BK35" s="65">
        <v>12261</v>
      </c>
      <c r="BL35" s="67" t="s">
        <v>209</v>
      </c>
      <c r="BM35" s="64">
        <v>1341</v>
      </c>
      <c r="BN35" s="64">
        <v>608</v>
      </c>
      <c r="BO35" s="64">
        <v>4164</v>
      </c>
      <c r="BP35" s="64">
        <v>6148</v>
      </c>
      <c r="BQ35" s="64">
        <v>28720</v>
      </c>
      <c r="BR35" s="64">
        <v>3719</v>
      </c>
      <c r="BS35" s="64">
        <v>14967</v>
      </c>
      <c r="BT35" s="64">
        <v>10034</v>
      </c>
      <c r="BU35" s="64">
        <v>13531</v>
      </c>
      <c r="BV35" s="64">
        <v>10995</v>
      </c>
      <c r="BW35" s="64">
        <v>161</v>
      </c>
      <c r="BX35" s="64">
        <v>2375</v>
      </c>
      <c r="BY35" s="64">
        <v>42023</v>
      </c>
      <c r="BZ35" s="64">
        <v>5382</v>
      </c>
      <c r="CA35" s="65">
        <v>7007</v>
      </c>
      <c r="CB35" s="64">
        <v>4090</v>
      </c>
      <c r="CC35" s="64">
        <v>25543</v>
      </c>
      <c r="CD35" s="64">
        <v>157273</v>
      </c>
      <c r="CE35" s="64">
        <v>25494</v>
      </c>
      <c r="CF35" s="64">
        <v>92073</v>
      </c>
      <c r="CG35" s="64">
        <v>20091</v>
      </c>
      <c r="CH35" s="64">
        <v>19615</v>
      </c>
      <c r="CI35" s="64">
        <v>89642</v>
      </c>
      <c r="CJ35" s="64">
        <v>705287</v>
      </c>
      <c r="CK35" s="64">
        <v>107408</v>
      </c>
      <c r="CL35" s="64"/>
      <c r="CM35" s="64">
        <v>549986</v>
      </c>
      <c r="CN35" s="64">
        <v>154350</v>
      </c>
      <c r="CO35" s="65">
        <v>161995</v>
      </c>
      <c r="CP35" s="66"/>
    </row>
    <row r="36" spans="1:94" s="12" customFormat="1" ht="11.25" customHeight="1">
      <c r="A36" s="67" t="s">
        <v>210</v>
      </c>
      <c r="B36" s="13">
        <v>3.74</v>
      </c>
      <c r="C36" s="19">
        <v>1.83</v>
      </c>
      <c r="D36" s="68">
        <v>46.3</v>
      </c>
      <c r="E36" s="57"/>
      <c r="F36" s="64">
        <v>1172409</v>
      </c>
      <c r="G36" s="64">
        <v>612082</v>
      </c>
      <c r="H36" s="64">
        <v>582648</v>
      </c>
      <c r="I36" s="64">
        <v>565090</v>
      </c>
      <c r="J36" s="64">
        <v>437661</v>
      </c>
      <c r="K36" s="64">
        <v>417843</v>
      </c>
      <c r="L36" s="64">
        <v>1745</v>
      </c>
      <c r="M36" s="64">
        <v>18074</v>
      </c>
      <c r="N36" s="65">
        <v>66026</v>
      </c>
      <c r="O36" s="65">
        <v>61403</v>
      </c>
      <c r="P36" s="64">
        <v>9545</v>
      </c>
      <c r="Q36" s="64">
        <v>8013</v>
      </c>
      <c r="R36" s="64">
        <v>29434</v>
      </c>
      <c r="S36" s="64">
        <v>451307</v>
      </c>
      <c r="T36" s="64">
        <v>109020</v>
      </c>
      <c r="U36" s="60"/>
      <c r="V36" s="64">
        <v>1172409</v>
      </c>
      <c r="W36" s="64">
        <v>566137</v>
      </c>
      <c r="X36" s="64">
        <v>464247</v>
      </c>
      <c r="Y36" s="64">
        <v>84236</v>
      </c>
      <c r="Z36" s="64">
        <v>8395</v>
      </c>
      <c r="AA36" s="64">
        <v>10687</v>
      </c>
      <c r="AB36" s="64">
        <v>6200</v>
      </c>
      <c r="AC36" s="64">
        <v>4058</v>
      </c>
      <c r="AD36" s="65">
        <v>10924</v>
      </c>
      <c r="AE36" s="65">
        <v>2612</v>
      </c>
      <c r="AF36" s="67" t="s">
        <v>210</v>
      </c>
      <c r="AG36" s="64">
        <v>3318</v>
      </c>
      <c r="AH36" s="64">
        <v>6855</v>
      </c>
      <c r="AI36" s="64">
        <v>8160</v>
      </c>
      <c r="AJ36" s="64">
        <v>3479</v>
      </c>
      <c r="AK36" s="64">
        <v>4363</v>
      </c>
      <c r="AL36" s="64">
        <v>15184</v>
      </c>
      <c r="AM36" s="64">
        <v>7411</v>
      </c>
      <c r="AN36" s="64">
        <v>3960</v>
      </c>
      <c r="AO36" s="64">
        <v>3451</v>
      </c>
      <c r="AP36" s="64">
        <v>27290</v>
      </c>
      <c r="AQ36" s="64">
        <v>12176</v>
      </c>
      <c r="AR36" s="64">
        <v>5929</v>
      </c>
      <c r="AS36" s="65">
        <v>4673</v>
      </c>
      <c r="AT36" s="66">
        <v>4512</v>
      </c>
      <c r="AU36" s="65">
        <v>6756</v>
      </c>
      <c r="AV36" s="64">
        <v>590</v>
      </c>
      <c r="AW36" s="64">
        <v>878</v>
      </c>
      <c r="AX36" s="64">
        <v>694</v>
      </c>
      <c r="AY36" s="64">
        <v>1909</v>
      </c>
      <c r="AZ36" s="64">
        <v>2142</v>
      </c>
      <c r="BA36" s="64">
        <v>542</v>
      </c>
      <c r="BB36" s="64">
        <v>22978</v>
      </c>
      <c r="BC36" s="64">
        <v>10</v>
      </c>
      <c r="BD36" s="64">
        <v>6538</v>
      </c>
      <c r="BE36" s="64">
        <v>3432</v>
      </c>
      <c r="BF36" s="64">
        <v>2223</v>
      </c>
      <c r="BG36" s="64">
        <v>4923</v>
      </c>
      <c r="BH36" s="64">
        <v>1390</v>
      </c>
      <c r="BI36" s="64">
        <v>1728</v>
      </c>
      <c r="BJ36" s="64">
        <v>2735</v>
      </c>
      <c r="BK36" s="65">
        <v>11503</v>
      </c>
      <c r="BL36" s="67" t="s">
        <v>210</v>
      </c>
      <c r="BM36" s="64">
        <v>2720</v>
      </c>
      <c r="BN36" s="64">
        <v>825</v>
      </c>
      <c r="BO36" s="64">
        <v>2835</v>
      </c>
      <c r="BP36" s="64">
        <v>5123</v>
      </c>
      <c r="BQ36" s="64">
        <v>69817</v>
      </c>
      <c r="BR36" s="64">
        <v>6409</v>
      </c>
      <c r="BS36" s="64">
        <v>53872</v>
      </c>
      <c r="BT36" s="64">
        <v>9536</v>
      </c>
      <c r="BU36" s="64">
        <v>35200</v>
      </c>
      <c r="BV36" s="64">
        <v>27895</v>
      </c>
      <c r="BW36" s="64">
        <v>2172</v>
      </c>
      <c r="BX36" s="64">
        <v>5133</v>
      </c>
      <c r="BY36" s="64">
        <v>45210</v>
      </c>
      <c r="BZ36" s="64">
        <v>6284</v>
      </c>
      <c r="CA36" s="65">
        <v>5998</v>
      </c>
      <c r="CB36" s="64">
        <v>5427</v>
      </c>
      <c r="CC36" s="64">
        <v>27500</v>
      </c>
      <c r="CD36" s="64">
        <v>153847</v>
      </c>
      <c r="CE36" s="64">
        <v>30320</v>
      </c>
      <c r="CF36" s="64">
        <v>82064</v>
      </c>
      <c r="CG36" s="64">
        <v>35753</v>
      </c>
      <c r="CH36" s="64">
        <v>5710</v>
      </c>
      <c r="CI36" s="64">
        <v>101890</v>
      </c>
      <c r="CJ36" s="64">
        <v>498294</v>
      </c>
      <c r="CK36" s="64">
        <v>107977</v>
      </c>
      <c r="CL36" s="64"/>
      <c r="CM36" s="64">
        <v>510192</v>
      </c>
      <c r="CN36" s="64">
        <v>45946</v>
      </c>
      <c r="CO36" s="65">
        <v>50263</v>
      </c>
      <c r="CP36" s="66"/>
    </row>
    <row r="37" spans="1:94" s="12" customFormat="1" ht="11.25" customHeight="1">
      <c r="A37" s="67" t="s">
        <v>211</v>
      </c>
      <c r="B37" s="13">
        <v>3.65</v>
      </c>
      <c r="C37" s="19">
        <v>1.92</v>
      </c>
      <c r="D37" s="68">
        <v>47.4</v>
      </c>
      <c r="E37" s="57"/>
      <c r="F37" s="65">
        <v>1249522</v>
      </c>
      <c r="G37" s="69">
        <v>647678</v>
      </c>
      <c r="H37" s="69">
        <v>638043</v>
      </c>
      <c r="I37" s="69">
        <v>532118</v>
      </c>
      <c r="J37" s="69">
        <v>394444</v>
      </c>
      <c r="K37" s="69">
        <v>393615</v>
      </c>
      <c r="L37" s="69">
        <v>829</v>
      </c>
      <c r="M37" s="69">
        <v>0</v>
      </c>
      <c r="N37" s="69">
        <v>68332</v>
      </c>
      <c r="O37" s="65">
        <v>69342</v>
      </c>
      <c r="P37" s="64">
        <v>9632</v>
      </c>
      <c r="Q37" s="64">
        <v>96293</v>
      </c>
      <c r="R37" s="64">
        <v>9635</v>
      </c>
      <c r="S37" s="64">
        <v>491750</v>
      </c>
      <c r="T37" s="64">
        <v>110095</v>
      </c>
      <c r="U37" s="58"/>
      <c r="V37" s="64">
        <v>1249522</v>
      </c>
      <c r="W37" s="64">
        <v>580646</v>
      </c>
      <c r="X37" s="64">
        <v>486800</v>
      </c>
      <c r="Y37" s="64">
        <v>79818</v>
      </c>
      <c r="Z37" s="64">
        <v>7740</v>
      </c>
      <c r="AA37" s="64">
        <v>10002</v>
      </c>
      <c r="AB37" s="64">
        <v>7050</v>
      </c>
      <c r="AC37" s="64">
        <v>3976</v>
      </c>
      <c r="AD37" s="65">
        <v>10110</v>
      </c>
      <c r="AE37" s="65">
        <v>2741</v>
      </c>
      <c r="AF37" s="67" t="s">
        <v>211</v>
      </c>
      <c r="AG37" s="64">
        <v>3030</v>
      </c>
      <c r="AH37" s="64">
        <v>4945</v>
      </c>
      <c r="AI37" s="64">
        <v>7425</v>
      </c>
      <c r="AJ37" s="64">
        <v>3176</v>
      </c>
      <c r="AK37" s="64">
        <v>4625</v>
      </c>
      <c r="AL37" s="64">
        <v>14999</v>
      </c>
      <c r="AM37" s="64">
        <v>8259</v>
      </c>
      <c r="AN37" s="64">
        <v>3170</v>
      </c>
      <c r="AO37" s="64">
        <v>5089</v>
      </c>
      <c r="AP37" s="64">
        <v>24908</v>
      </c>
      <c r="AQ37" s="64">
        <v>12188</v>
      </c>
      <c r="AR37" s="64">
        <v>5299</v>
      </c>
      <c r="AS37" s="65">
        <v>3300</v>
      </c>
      <c r="AT37" s="66">
        <v>4121</v>
      </c>
      <c r="AU37" s="65">
        <v>10230</v>
      </c>
      <c r="AV37" s="64">
        <v>2057</v>
      </c>
      <c r="AW37" s="64">
        <v>1589</v>
      </c>
      <c r="AX37" s="64">
        <v>822</v>
      </c>
      <c r="AY37" s="64">
        <v>2776</v>
      </c>
      <c r="AZ37" s="64">
        <v>2393</v>
      </c>
      <c r="BA37" s="64">
        <v>594</v>
      </c>
      <c r="BB37" s="64">
        <v>20543</v>
      </c>
      <c r="BC37" s="64">
        <v>16</v>
      </c>
      <c r="BD37" s="64">
        <v>9743</v>
      </c>
      <c r="BE37" s="64">
        <v>3896</v>
      </c>
      <c r="BF37" s="64">
        <v>1471</v>
      </c>
      <c r="BG37" s="64">
        <v>175</v>
      </c>
      <c r="BH37" s="64">
        <v>1921</v>
      </c>
      <c r="BI37" s="64">
        <v>1456</v>
      </c>
      <c r="BJ37" s="64">
        <v>1865</v>
      </c>
      <c r="BK37" s="65">
        <v>14174</v>
      </c>
      <c r="BL37" s="67" t="s">
        <v>211</v>
      </c>
      <c r="BM37" s="64">
        <v>1435</v>
      </c>
      <c r="BN37" s="64">
        <v>1290</v>
      </c>
      <c r="BO37" s="64">
        <v>4087</v>
      </c>
      <c r="BP37" s="64">
        <v>7362</v>
      </c>
      <c r="BQ37" s="64">
        <v>69949</v>
      </c>
      <c r="BR37" s="64">
        <v>4434</v>
      </c>
      <c r="BS37" s="64">
        <v>57101</v>
      </c>
      <c r="BT37" s="64">
        <v>8414</v>
      </c>
      <c r="BU37" s="64">
        <v>20193</v>
      </c>
      <c r="BV37" s="64">
        <v>16244</v>
      </c>
      <c r="BW37" s="64">
        <v>1377</v>
      </c>
      <c r="BX37" s="64">
        <v>2572</v>
      </c>
      <c r="BY37" s="64">
        <v>49213</v>
      </c>
      <c r="BZ37" s="64">
        <v>7529</v>
      </c>
      <c r="CA37" s="65">
        <v>9549</v>
      </c>
      <c r="CB37" s="64">
        <v>4346</v>
      </c>
      <c r="CC37" s="64">
        <v>27790</v>
      </c>
      <c r="CD37" s="64">
        <v>189513</v>
      </c>
      <c r="CE37" s="64">
        <v>23973</v>
      </c>
      <c r="CF37" s="64">
        <v>105689</v>
      </c>
      <c r="CG37" s="64">
        <v>32080</v>
      </c>
      <c r="CH37" s="64">
        <v>27772</v>
      </c>
      <c r="CI37" s="64">
        <v>93846</v>
      </c>
      <c r="CJ37" s="64">
        <v>586775</v>
      </c>
      <c r="CK37" s="64">
        <v>82101</v>
      </c>
      <c r="CL37" s="64"/>
      <c r="CM37" s="64">
        <v>553832</v>
      </c>
      <c r="CN37" s="64">
        <v>67032</v>
      </c>
      <c r="CO37" s="65">
        <v>77436</v>
      </c>
      <c r="CP37" s="66"/>
    </row>
    <row r="38" spans="1:94" s="12" customFormat="1" ht="11.25" customHeight="1">
      <c r="A38" s="67" t="s">
        <v>212</v>
      </c>
      <c r="B38" s="70">
        <v>3.59</v>
      </c>
      <c r="C38" s="71">
        <v>1.86</v>
      </c>
      <c r="D38" s="71">
        <v>46.4</v>
      </c>
      <c r="E38" s="57"/>
      <c r="F38" s="58">
        <v>1112867</v>
      </c>
      <c r="G38" s="58">
        <v>560060</v>
      </c>
      <c r="H38" s="58">
        <v>551031</v>
      </c>
      <c r="I38" s="58">
        <v>537080</v>
      </c>
      <c r="J38" s="58">
        <v>391771</v>
      </c>
      <c r="K38" s="58">
        <v>389912</v>
      </c>
      <c r="L38" s="58">
        <v>1859</v>
      </c>
      <c r="M38" s="58">
        <v>0</v>
      </c>
      <c r="N38" s="59">
        <v>62466</v>
      </c>
      <c r="O38" s="59">
        <v>82843</v>
      </c>
      <c r="P38" s="58">
        <v>7661</v>
      </c>
      <c r="Q38" s="58">
        <v>6291</v>
      </c>
      <c r="R38" s="58">
        <v>9029</v>
      </c>
      <c r="S38" s="58">
        <v>469261</v>
      </c>
      <c r="T38" s="58">
        <v>83547</v>
      </c>
      <c r="U38" s="58"/>
      <c r="V38" s="58">
        <v>1112867</v>
      </c>
      <c r="W38" s="58">
        <v>563931</v>
      </c>
      <c r="X38" s="58">
        <v>404758</v>
      </c>
      <c r="Y38" s="58">
        <v>76099</v>
      </c>
      <c r="Z38" s="58">
        <v>7849</v>
      </c>
      <c r="AA38" s="58">
        <v>9200</v>
      </c>
      <c r="AB38" s="58">
        <v>5951</v>
      </c>
      <c r="AC38" s="58">
        <v>3494</v>
      </c>
      <c r="AD38" s="59">
        <v>9569</v>
      </c>
      <c r="AE38" s="59">
        <v>2936</v>
      </c>
      <c r="AF38" s="67" t="s">
        <v>212</v>
      </c>
      <c r="AG38" s="58">
        <v>3255</v>
      </c>
      <c r="AH38" s="58">
        <v>5153</v>
      </c>
      <c r="AI38" s="58">
        <v>7130</v>
      </c>
      <c r="AJ38" s="58">
        <v>3896</v>
      </c>
      <c r="AK38" s="58">
        <v>4559</v>
      </c>
      <c r="AL38" s="58">
        <v>13108</v>
      </c>
      <c r="AM38" s="58">
        <v>14205</v>
      </c>
      <c r="AN38" s="58">
        <v>6787</v>
      </c>
      <c r="AO38" s="58">
        <v>7417</v>
      </c>
      <c r="AP38" s="58">
        <v>20054</v>
      </c>
      <c r="AQ38" s="58">
        <v>9526</v>
      </c>
      <c r="AR38" s="58">
        <v>4888</v>
      </c>
      <c r="AS38" s="59">
        <v>1712</v>
      </c>
      <c r="AT38" s="72">
        <v>3928</v>
      </c>
      <c r="AU38" s="59">
        <v>13201</v>
      </c>
      <c r="AV38" s="58">
        <v>4847</v>
      </c>
      <c r="AW38" s="58">
        <v>1381</v>
      </c>
      <c r="AX38" s="58">
        <v>1220</v>
      </c>
      <c r="AY38" s="58">
        <v>2981</v>
      </c>
      <c r="AZ38" s="58">
        <v>2261</v>
      </c>
      <c r="BA38" s="58">
        <v>511</v>
      </c>
      <c r="BB38" s="58">
        <v>15655</v>
      </c>
      <c r="BC38" s="58">
        <v>23</v>
      </c>
      <c r="BD38" s="58">
        <v>5754</v>
      </c>
      <c r="BE38" s="58">
        <v>3088</v>
      </c>
      <c r="BF38" s="58">
        <v>1796</v>
      </c>
      <c r="BG38" s="58">
        <v>192</v>
      </c>
      <c r="BH38" s="58">
        <v>1296</v>
      </c>
      <c r="BI38" s="58">
        <v>1529</v>
      </c>
      <c r="BJ38" s="58">
        <v>1976</v>
      </c>
      <c r="BK38" s="59">
        <v>9395</v>
      </c>
      <c r="BL38" s="67" t="s">
        <v>212</v>
      </c>
      <c r="BM38" s="58">
        <v>2219</v>
      </c>
      <c r="BN38" s="58">
        <v>1197</v>
      </c>
      <c r="BO38" s="58">
        <v>1411</v>
      </c>
      <c r="BP38" s="58">
        <v>4568</v>
      </c>
      <c r="BQ38" s="58">
        <v>52968</v>
      </c>
      <c r="BR38" s="58">
        <v>4190</v>
      </c>
      <c r="BS38" s="58">
        <v>38780</v>
      </c>
      <c r="BT38" s="58">
        <v>9999</v>
      </c>
      <c r="BU38" s="58">
        <v>10006</v>
      </c>
      <c r="BV38" s="58">
        <v>7188</v>
      </c>
      <c r="BW38" s="58">
        <v>98</v>
      </c>
      <c r="BX38" s="58">
        <v>2721</v>
      </c>
      <c r="BY38" s="58">
        <v>30626</v>
      </c>
      <c r="BZ38" s="58">
        <v>2907</v>
      </c>
      <c r="CA38" s="59">
        <v>7218</v>
      </c>
      <c r="CB38" s="58">
        <v>5019</v>
      </c>
      <c r="CC38" s="58">
        <v>15483</v>
      </c>
      <c r="CD38" s="58">
        <v>162549</v>
      </c>
      <c r="CE38" s="58">
        <v>37753</v>
      </c>
      <c r="CF38" s="58">
        <v>82030</v>
      </c>
      <c r="CG38" s="58">
        <v>31975</v>
      </c>
      <c r="CH38" s="58">
        <v>10791</v>
      </c>
      <c r="CI38" s="58">
        <v>159172</v>
      </c>
      <c r="CJ38" s="58">
        <v>475337</v>
      </c>
      <c r="CK38" s="58">
        <v>73600</v>
      </c>
      <c r="CL38" s="58"/>
      <c r="CM38" s="58">
        <v>400888</v>
      </c>
      <c r="CN38" s="58">
        <v>-3871</v>
      </c>
      <c r="CO38" s="76">
        <v>-10083</v>
      </c>
      <c r="CP38" s="72"/>
    </row>
    <row r="39" spans="1:94" s="12" customFormat="1" ht="11.25" customHeight="1">
      <c r="A39" s="67" t="s">
        <v>213</v>
      </c>
      <c r="B39" s="13">
        <v>3.58</v>
      </c>
      <c r="C39" s="55">
        <v>1.83</v>
      </c>
      <c r="D39" s="56">
        <v>45.6</v>
      </c>
      <c r="E39" s="57"/>
      <c r="F39" s="64">
        <v>1306924</v>
      </c>
      <c r="G39" s="64">
        <v>854621</v>
      </c>
      <c r="H39" s="64">
        <v>844787</v>
      </c>
      <c r="I39" s="64">
        <v>761931</v>
      </c>
      <c r="J39" s="64">
        <v>577733</v>
      </c>
      <c r="K39" s="64">
        <v>379369</v>
      </c>
      <c r="L39" s="64">
        <v>1685</v>
      </c>
      <c r="M39" s="64">
        <v>196679</v>
      </c>
      <c r="N39" s="65">
        <v>94917</v>
      </c>
      <c r="O39" s="65">
        <v>89281</v>
      </c>
      <c r="P39" s="64">
        <v>5628</v>
      </c>
      <c r="Q39" s="64">
        <v>77228</v>
      </c>
      <c r="R39" s="64">
        <v>9834</v>
      </c>
      <c r="S39" s="64">
        <v>375075</v>
      </c>
      <c r="T39" s="64">
        <v>77228</v>
      </c>
      <c r="U39" s="58"/>
      <c r="V39" s="64">
        <v>1306924</v>
      </c>
      <c r="W39" s="64">
        <v>520740</v>
      </c>
      <c r="X39" s="64">
        <v>395691</v>
      </c>
      <c r="Y39" s="64">
        <v>73282</v>
      </c>
      <c r="Z39" s="64">
        <v>7245</v>
      </c>
      <c r="AA39" s="64">
        <v>8049</v>
      </c>
      <c r="AB39" s="64">
        <v>5747</v>
      </c>
      <c r="AC39" s="64">
        <v>3259</v>
      </c>
      <c r="AD39" s="65">
        <v>9290</v>
      </c>
      <c r="AE39" s="65">
        <v>3283</v>
      </c>
      <c r="AF39" s="67" t="s">
        <v>213</v>
      </c>
      <c r="AG39" s="64">
        <v>2871</v>
      </c>
      <c r="AH39" s="64">
        <v>4587</v>
      </c>
      <c r="AI39" s="64">
        <v>6784</v>
      </c>
      <c r="AJ39" s="64">
        <v>3479</v>
      </c>
      <c r="AK39" s="64">
        <v>4501</v>
      </c>
      <c r="AL39" s="64">
        <v>14190</v>
      </c>
      <c r="AM39" s="64">
        <v>15947</v>
      </c>
      <c r="AN39" s="64">
        <v>7006</v>
      </c>
      <c r="AO39" s="64">
        <v>8941</v>
      </c>
      <c r="AP39" s="64">
        <v>18606</v>
      </c>
      <c r="AQ39" s="64">
        <v>8462</v>
      </c>
      <c r="AR39" s="64">
        <v>5181</v>
      </c>
      <c r="AS39" s="65">
        <v>725</v>
      </c>
      <c r="AT39" s="66">
        <v>4238</v>
      </c>
      <c r="AU39" s="65">
        <v>12300</v>
      </c>
      <c r="AV39" s="64">
        <v>5221</v>
      </c>
      <c r="AW39" s="64">
        <v>1554</v>
      </c>
      <c r="AX39" s="64">
        <v>236</v>
      </c>
      <c r="AY39" s="64">
        <v>2300</v>
      </c>
      <c r="AZ39" s="64">
        <v>2448</v>
      </c>
      <c r="BA39" s="64">
        <v>541</v>
      </c>
      <c r="BB39" s="64">
        <v>14779</v>
      </c>
      <c r="BC39" s="64">
        <v>0</v>
      </c>
      <c r="BD39" s="64">
        <v>3334</v>
      </c>
      <c r="BE39" s="64">
        <v>5037</v>
      </c>
      <c r="BF39" s="64">
        <v>1973</v>
      </c>
      <c r="BG39" s="64">
        <v>260</v>
      </c>
      <c r="BH39" s="64">
        <v>934</v>
      </c>
      <c r="BI39" s="64">
        <v>1593</v>
      </c>
      <c r="BJ39" s="64">
        <v>1647</v>
      </c>
      <c r="BK39" s="65">
        <v>9142</v>
      </c>
      <c r="BL39" s="67" t="s">
        <v>213</v>
      </c>
      <c r="BM39" s="64">
        <v>1170</v>
      </c>
      <c r="BN39" s="64">
        <v>782</v>
      </c>
      <c r="BO39" s="64">
        <v>2453</v>
      </c>
      <c r="BP39" s="64">
        <v>4736</v>
      </c>
      <c r="BQ39" s="64">
        <v>44401</v>
      </c>
      <c r="BR39" s="64">
        <v>2904</v>
      </c>
      <c r="BS39" s="64">
        <v>33028</v>
      </c>
      <c r="BT39" s="64">
        <v>8469</v>
      </c>
      <c r="BU39" s="64">
        <v>10242</v>
      </c>
      <c r="BV39" s="64">
        <v>6989</v>
      </c>
      <c r="BW39" s="64">
        <v>415</v>
      </c>
      <c r="BX39" s="64">
        <v>2839</v>
      </c>
      <c r="BY39" s="64">
        <v>34709</v>
      </c>
      <c r="BZ39" s="64">
        <v>1014</v>
      </c>
      <c r="CA39" s="65">
        <v>6232</v>
      </c>
      <c r="CB39" s="64">
        <v>4760</v>
      </c>
      <c r="CC39" s="64">
        <v>22703</v>
      </c>
      <c r="CD39" s="64">
        <v>162282</v>
      </c>
      <c r="CE39" s="64">
        <v>37107</v>
      </c>
      <c r="CF39" s="64">
        <v>86198</v>
      </c>
      <c r="CG39" s="64">
        <v>26335</v>
      </c>
      <c r="CH39" s="64">
        <v>12642</v>
      </c>
      <c r="CI39" s="64">
        <v>125049</v>
      </c>
      <c r="CJ39" s="64">
        <v>676567</v>
      </c>
      <c r="CK39" s="64">
        <v>109617</v>
      </c>
      <c r="CL39" s="64"/>
      <c r="CM39" s="64">
        <v>729572</v>
      </c>
      <c r="CN39" s="64">
        <v>333881</v>
      </c>
      <c r="CO39" s="65">
        <v>266565</v>
      </c>
      <c r="CP39" s="66"/>
    </row>
    <row r="40" spans="1:93" s="12" customFormat="1" ht="11.25" customHeight="1">
      <c r="A40" s="67" t="s">
        <v>214</v>
      </c>
      <c r="B40" s="55">
        <v>3.5</v>
      </c>
      <c r="C40" s="57">
        <v>1.83</v>
      </c>
      <c r="D40" s="56">
        <v>45.4</v>
      </c>
      <c r="E40" s="57"/>
      <c r="F40" s="64">
        <v>1380937</v>
      </c>
      <c r="G40" s="64">
        <v>852068</v>
      </c>
      <c r="H40" s="64">
        <v>847991</v>
      </c>
      <c r="I40" s="64">
        <v>831692</v>
      </c>
      <c r="J40" s="64">
        <v>663397</v>
      </c>
      <c r="K40" s="64">
        <v>398146</v>
      </c>
      <c r="L40" s="64">
        <v>2569</v>
      </c>
      <c r="M40" s="64">
        <v>262682</v>
      </c>
      <c r="N40" s="65">
        <v>79399</v>
      </c>
      <c r="O40" s="65">
        <v>88896</v>
      </c>
      <c r="P40" s="64">
        <v>10715</v>
      </c>
      <c r="Q40" s="64">
        <v>5584</v>
      </c>
      <c r="R40" s="64">
        <v>4077</v>
      </c>
      <c r="S40" s="64">
        <v>417404</v>
      </c>
      <c r="T40" s="64">
        <v>111466</v>
      </c>
      <c r="U40" s="64"/>
      <c r="V40" s="64">
        <v>1380937</v>
      </c>
      <c r="W40" s="64">
        <v>526814</v>
      </c>
      <c r="X40" s="64">
        <v>405989</v>
      </c>
      <c r="Y40" s="64">
        <v>76381</v>
      </c>
      <c r="Z40" s="64">
        <v>7179</v>
      </c>
      <c r="AA40" s="64">
        <v>8065</v>
      </c>
      <c r="AB40" s="64">
        <v>6208</v>
      </c>
      <c r="AC40" s="64">
        <v>3340</v>
      </c>
      <c r="AD40" s="65">
        <v>8620</v>
      </c>
      <c r="AE40" s="65">
        <v>3780</v>
      </c>
      <c r="AF40" s="67" t="s">
        <v>214</v>
      </c>
      <c r="AG40" s="64">
        <v>3077</v>
      </c>
      <c r="AH40" s="64">
        <v>5566</v>
      </c>
      <c r="AI40" s="64">
        <v>7481</v>
      </c>
      <c r="AJ40" s="64">
        <v>4672</v>
      </c>
      <c r="AK40" s="64">
        <v>4937</v>
      </c>
      <c r="AL40" s="64">
        <v>13454</v>
      </c>
      <c r="AM40" s="64">
        <v>25400</v>
      </c>
      <c r="AN40" s="64">
        <v>9617</v>
      </c>
      <c r="AO40" s="64">
        <v>15783</v>
      </c>
      <c r="AP40" s="64">
        <v>19427</v>
      </c>
      <c r="AQ40" s="64">
        <v>8436</v>
      </c>
      <c r="AR40" s="64">
        <v>4758</v>
      </c>
      <c r="AS40" s="65">
        <v>810</v>
      </c>
      <c r="AT40" s="66">
        <v>5422</v>
      </c>
      <c r="AU40" s="65">
        <v>14951</v>
      </c>
      <c r="AV40" s="64">
        <v>8850</v>
      </c>
      <c r="AW40" s="64">
        <v>1319</v>
      </c>
      <c r="AX40" s="64">
        <v>411</v>
      </c>
      <c r="AY40" s="64">
        <v>1650</v>
      </c>
      <c r="AZ40" s="64">
        <v>2399</v>
      </c>
      <c r="BA40" s="64">
        <v>322</v>
      </c>
      <c r="BB40" s="64">
        <v>19071</v>
      </c>
      <c r="BC40" s="64">
        <v>175</v>
      </c>
      <c r="BD40" s="64">
        <v>7238</v>
      </c>
      <c r="BE40" s="64">
        <v>5080</v>
      </c>
      <c r="BF40" s="64">
        <v>1905</v>
      </c>
      <c r="BG40" s="64">
        <v>115</v>
      </c>
      <c r="BH40" s="64">
        <v>930</v>
      </c>
      <c r="BI40" s="64">
        <v>2466</v>
      </c>
      <c r="BJ40" s="64">
        <v>1163</v>
      </c>
      <c r="BK40" s="65">
        <v>8266</v>
      </c>
      <c r="BL40" s="67" t="s">
        <v>214</v>
      </c>
      <c r="BM40" s="64">
        <v>2189</v>
      </c>
      <c r="BN40" s="64">
        <v>562</v>
      </c>
      <c r="BO40" s="64">
        <v>2395</v>
      </c>
      <c r="BP40" s="64">
        <v>3120</v>
      </c>
      <c r="BQ40" s="64">
        <v>57571</v>
      </c>
      <c r="BR40" s="64">
        <v>3515</v>
      </c>
      <c r="BS40" s="64">
        <v>45163</v>
      </c>
      <c r="BT40" s="64">
        <v>8893</v>
      </c>
      <c r="BU40" s="64">
        <v>14046</v>
      </c>
      <c r="BV40" s="64">
        <v>7754</v>
      </c>
      <c r="BW40" s="64">
        <v>141</v>
      </c>
      <c r="BX40" s="64">
        <v>6150</v>
      </c>
      <c r="BY40" s="64">
        <v>33301</v>
      </c>
      <c r="BZ40" s="64">
        <v>2229</v>
      </c>
      <c r="CA40" s="65">
        <v>5314</v>
      </c>
      <c r="CB40" s="64">
        <v>6210</v>
      </c>
      <c r="CC40" s="64">
        <v>19548</v>
      </c>
      <c r="CD40" s="64">
        <v>137575</v>
      </c>
      <c r="CE40" s="64">
        <v>22707</v>
      </c>
      <c r="CF40" s="64">
        <v>74273</v>
      </c>
      <c r="CG40" s="64">
        <v>31914</v>
      </c>
      <c r="CH40" s="64">
        <v>8681</v>
      </c>
      <c r="CI40" s="64">
        <v>120825</v>
      </c>
      <c r="CJ40" s="64">
        <v>778051</v>
      </c>
      <c r="CK40" s="64">
        <v>76073</v>
      </c>
      <c r="CL40" s="58"/>
      <c r="CM40" s="64">
        <v>731243</v>
      </c>
      <c r="CN40" s="64">
        <v>325254</v>
      </c>
      <c r="CO40" s="65">
        <v>332723</v>
      </c>
    </row>
    <row r="41" spans="1:93" s="12" customFormat="1" ht="11.25" customHeight="1">
      <c r="A41" s="67" t="s">
        <v>215</v>
      </c>
      <c r="B41" s="57">
        <v>3.51</v>
      </c>
      <c r="C41" s="55">
        <v>1.86</v>
      </c>
      <c r="D41" s="56">
        <v>45.6</v>
      </c>
      <c r="E41" s="57"/>
      <c r="F41" s="64">
        <v>1214783</v>
      </c>
      <c r="G41" s="64">
        <v>680822</v>
      </c>
      <c r="H41" s="64">
        <v>666817</v>
      </c>
      <c r="I41" s="64">
        <v>573675</v>
      </c>
      <c r="J41" s="64">
        <v>437210</v>
      </c>
      <c r="K41" s="64">
        <v>406403</v>
      </c>
      <c r="L41" s="64">
        <v>1232</v>
      </c>
      <c r="M41" s="64">
        <v>29575</v>
      </c>
      <c r="N41" s="65">
        <v>69546</v>
      </c>
      <c r="O41" s="65">
        <v>66919</v>
      </c>
      <c r="P41" s="64">
        <v>4031</v>
      </c>
      <c r="Q41" s="64">
        <v>89111</v>
      </c>
      <c r="R41" s="64">
        <v>14005</v>
      </c>
      <c r="S41" s="64">
        <v>450375</v>
      </c>
      <c r="T41" s="64">
        <v>83586</v>
      </c>
      <c r="U41" s="64"/>
      <c r="V41" s="64">
        <v>1214783</v>
      </c>
      <c r="W41" s="64">
        <v>499078</v>
      </c>
      <c r="X41" s="64">
        <v>399972</v>
      </c>
      <c r="Y41" s="64">
        <v>80853</v>
      </c>
      <c r="Z41" s="64">
        <v>7204</v>
      </c>
      <c r="AA41" s="64">
        <v>8316</v>
      </c>
      <c r="AB41" s="64">
        <v>5649</v>
      </c>
      <c r="AC41" s="64">
        <v>3893</v>
      </c>
      <c r="AD41" s="65">
        <v>8336</v>
      </c>
      <c r="AE41" s="65">
        <v>3552</v>
      </c>
      <c r="AF41" s="67" t="s">
        <v>215</v>
      </c>
      <c r="AG41" s="64">
        <v>2826</v>
      </c>
      <c r="AH41" s="64">
        <v>5029</v>
      </c>
      <c r="AI41" s="64">
        <v>9340</v>
      </c>
      <c r="AJ41" s="64">
        <v>4504</v>
      </c>
      <c r="AK41" s="64">
        <v>4032</v>
      </c>
      <c r="AL41" s="64">
        <v>18171</v>
      </c>
      <c r="AM41" s="64">
        <v>30073</v>
      </c>
      <c r="AN41" s="64">
        <v>8749</v>
      </c>
      <c r="AO41" s="64">
        <v>21324</v>
      </c>
      <c r="AP41" s="64">
        <v>21423</v>
      </c>
      <c r="AQ41" s="64">
        <v>11909</v>
      </c>
      <c r="AR41" s="64">
        <v>4513</v>
      </c>
      <c r="AS41" s="65">
        <v>1039</v>
      </c>
      <c r="AT41" s="66">
        <v>3962</v>
      </c>
      <c r="AU41" s="65">
        <v>16280</v>
      </c>
      <c r="AV41" s="64">
        <v>9606</v>
      </c>
      <c r="AW41" s="64">
        <v>918</v>
      </c>
      <c r="AX41" s="64">
        <v>234</v>
      </c>
      <c r="AY41" s="64">
        <v>2437</v>
      </c>
      <c r="AZ41" s="64">
        <v>2446</v>
      </c>
      <c r="BA41" s="64">
        <v>639</v>
      </c>
      <c r="BB41" s="64">
        <v>26162</v>
      </c>
      <c r="BC41" s="64">
        <v>4889</v>
      </c>
      <c r="BD41" s="64">
        <v>3809</v>
      </c>
      <c r="BE41" s="64">
        <v>1919</v>
      </c>
      <c r="BF41" s="64">
        <v>1260</v>
      </c>
      <c r="BG41" s="64">
        <v>9365</v>
      </c>
      <c r="BH41" s="64">
        <v>817</v>
      </c>
      <c r="BI41" s="64">
        <v>1669</v>
      </c>
      <c r="BJ41" s="64">
        <v>2436</v>
      </c>
      <c r="BK41" s="65">
        <v>10273</v>
      </c>
      <c r="BL41" s="67" t="s">
        <v>215</v>
      </c>
      <c r="BM41" s="64">
        <v>1554</v>
      </c>
      <c r="BN41" s="64">
        <v>931</v>
      </c>
      <c r="BO41" s="64">
        <v>2590</v>
      </c>
      <c r="BP41" s="64">
        <v>5207</v>
      </c>
      <c r="BQ41" s="64">
        <v>32797</v>
      </c>
      <c r="BR41" s="64">
        <v>5228</v>
      </c>
      <c r="BS41" s="64">
        <v>18783</v>
      </c>
      <c r="BT41" s="64">
        <v>8725</v>
      </c>
      <c r="BU41" s="64">
        <v>8201</v>
      </c>
      <c r="BV41" s="64">
        <v>4010</v>
      </c>
      <c r="BW41" s="64">
        <v>97</v>
      </c>
      <c r="BX41" s="64">
        <v>4094</v>
      </c>
      <c r="BY41" s="64">
        <v>37844</v>
      </c>
      <c r="BZ41" s="64">
        <v>1892</v>
      </c>
      <c r="CA41" s="65">
        <v>6723</v>
      </c>
      <c r="CB41" s="64">
        <v>5919</v>
      </c>
      <c r="CC41" s="64">
        <v>23310</v>
      </c>
      <c r="CD41" s="64">
        <v>136066</v>
      </c>
      <c r="CE41" s="64">
        <v>19589</v>
      </c>
      <c r="CF41" s="64">
        <v>66955</v>
      </c>
      <c r="CG41" s="64">
        <v>39493</v>
      </c>
      <c r="CH41" s="64">
        <v>10028</v>
      </c>
      <c r="CI41" s="64">
        <v>99107</v>
      </c>
      <c r="CJ41" s="64">
        <v>649266</v>
      </c>
      <c r="CK41" s="64">
        <v>66438</v>
      </c>
      <c r="CL41" s="58"/>
      <c r="CM41" s="64">
        <v>581716</v>
      </c>
      <c r="CN41" s="64">
        <v>181744</v>
      </c>
      <c r="CO41" s="65">
        <v>159258</v>
      </c>
    </row>
    <row r="42" spans="1:93" s="12" customFormat="1" ht="11.25" customHeight="1">
      <c r="A42" s="67" t="s">
        <v>216</v>
      </c>
      <c r="B42" s="55">
        <v>3.43</v>
      </c>
      <c r="C42" s="57">
        <v>1.79</v>
      </c>
      <c r="D42" s="56">
        <v>48.1</v>
      </c>
      <c r="E42" s="57"/>
      <c r="F42" s="64">
        <v>1014475</v>
      </c>
      <c r="G42" s="64">
        <v>555595</v>
      </c>
      <c r="H42" s="64">
        <v>552073</v>
      </c>
      <c r="I42" s="64">
        <v>545578</v>
      </c>
      <c r="J42" s="64">
        <v>414792</v>
      </c>
      <c r="K42" s="64">
        <v>413749</v>
      </c>
      <c r="L42" s="64">
        <v>1043</v>
      </c>
      <c r="M42" s="64">
        <v>0</v>
      </c>
      <c r="N42" s="65">
        <v>54264</v>
      </c>
      <c r="O42" s="65">
        <v>76523</v>
      </c>
      <c r="P42" s="64">
        <v>3265</v>
      </c>
      <c r="Q42" s="64">
        <v>3230</v>
      </c>
      <c r="R42" s="64">
        <v>3522</v>
      </c>
      <c r="S42" s="64">
        <v>376403</v>
      </c>
      <c r="T42" s="64">
        <v>82477</v>
      </c>
      <c r="U42" s="64"/>
      <c r="V42" s="64">
        <v>1014475</v>
      </c>
      <c r="W42" s="64">
        <v>455756</v>
      </c>
      <c r="X42" s="64">
        <v>362245</v>
      </c>
      <c r="Y42" s="64">
        <v>79613</v>
      </c>
      <c r="Z42" s="64">
        <v>7485</v>
      </c>
      <c r="AA42" s="64">
        <v>8757</v>
      </c>
      <c r="AB42" s="64">
        <v>5653</v>
      </c>
      <c r="AC42" s="64">
        <v>3690</v>
      </c>
      <c r="AD42" s="65">
        <v>10318</v>
      </c>
      <c r="AE42" s="65">
        <v>3548</v>
      </c>
      <c r="AF42" s="67" t="s">
        <v>216</v>
      </c>
      <c r="AG42" s="64">
        <v>2976</v>
      </c>
      <c r="AH42" s="64">
        <v>4443</v>
      </c>
      <c r="AI42" s="64">
        <v>9739</v>
      </c>
      <c r="AJ42" s="64">
        <v>3437</v>
      </c>
      <c r="AK42" s="64">
        <v>4311</v>
      </c>
      <c r="AL42" s="64">
        <v>15256</v>
      </c>
      <c r="AM42" s="64">
        <v>14463</v>
      </c>
      <c r="AN42" s="64">
        <v>8348</v>
      </c>
      <c r="AO42" s="64">
        <v>6115</v>
      </c>
      <c r="AP42" s="64">
        <v>23841</v>
      </c>
      <c r="AQ42" s="64">
        <v>12281</v>
      </c>
      <c r="AR42" s="64">
        <v>4129</v>
      </c>
      <c r="AS42" s="65">
        <v>609</v>
      </c>
      <c r="AT42" s="66">
        <v>6821</v>
      </c>
      <c r="AU42" s="65">
        <v>8654</v>
      </c>
      <c r="AV42" s="64">
        <v>373</v>
      </c>
      <c r="AW42" s="64">
        <v>532</v>
      </c>
      <c r="AX42" s="64">
        <v>1143</v>
      </c>
      <c r="AY42" s="64">
        <v>2191</v>
      </c>
      <c r="AZ42" s="64">
        <v>1876</v>
      </c>
      <c r="BA42" s="64">
        <v>2539</v>
      </c>
      <c r="BB42" s="64">
        <v>16185</v>
      </c>
      <c r="BC42" s="64">
        <v>108</v>
      </c>
      <c r="BD42" s="64">
        <v>5791</v>
      </c>
      <c r="BE42" s="64">
        <v>3558</v>
      </c>
      <c r="BF42" s="64">
        <v>972</v>
      </c>
      <c r="BG42" s="64">
        <v>291</v>
      </c>
      <c r="BH42" s="64">
        <v>869</v>
      </c>
      <c r="BI42" s="64">
        <v>2809</v>
      </c>
      <c r="BJ42" s="64">
        <v>1787</v>
      </c>
      <c r="BK42" s="65">
        <v>8636</v>
      </c>
      <c r="BL42" s="67" t="s">
        <v>216</v>
      </c>
      <c r="BM42" s="64">
        <v>819</v>
      </c>
      <c r="BN42" s="64">
        <v>483</v>
      </c>
      <c r="BO42" s="64">
        <v>3026</v>
      </c>
      <c r="BP42" s="64">
        <v>4308</v>
      </c>
      <c r="BQ42" s="64">
        <v>30799</v>
      </c>
      <c r="BR42" s="64">
        <v>2958</v>
      </c>
      <c r="BS42" s="64">
        <v>19206</v>
      </c>
      <c r="BT42" s="64">
        <v>8635</v>
      </c>
      <c r="BU42" s="64">
        <v>10739</v>
      </c>
      <c r="BV42" s="64">
        <v>5615</v>
      </c>
      <c r="BW42" s="64">
        <v>207</v>
      </c>
      <c r="BX42" s="64">
        <v>4918</v>
      </c>
      <c r="BY42" s="64">
        <v>29630</v>
      </c>
      <c r="BZ42" s="64">
        <v>1887</v>
      </c>
      <c r="CA42" s="65">
        <v>5320</v>
      </c>
      <c r="CB42" s="64">
        <v>5534</v>
      </c>
      <c r="CC42" s="64">
        <v>16890</v>
      </c>
      <c r="CD42" s="64">
        <v>139684</v>
      </c>
      <c r="CE42" s="64">
        <v>16139</v>
      </c>
      <c r="CF42" s="64">
        <v>62299</v>
      </c>
      <c r="CG42" s="64">
        <v>24259</v>
      </c>
      <c r="CH42" s="64">
        <v>36986</v>
      </c>
      <c r="CI42" s="64">
        <v>93511</v>
      </c>
      <c r="CJ42" s="64">
        <v>492544</v>
      </c>
      <c r="CK42" s="64">
        <v>66175</v>
      </c>
      <c r="CL42" s="58"/>
      <c r="CM42" s="64">
        <v>462084</v>
      </c>
      <c r="CN42" s="64">
        <v>99839</v>
      </c>
      <c r="CO42" s="59">
        <v>83795</v>
      </c>
    </row>
    <row r="43" spans="1:93" s="12" customFormat="1" ht="11.25" customHeight="1">
      <c r="A43" s="67" t="s">
        <v>217</v>
      </c>
      <c r="B43" s="55">
        <v>3.42</v>
      </c>
      <c r="C43" s="57">
        <v>1.83</v>
      </c>
      <c r="D43" s="56">
        <v>47.1</v>
      </c>
      <c r="E43" s="57"/>
      <c r="F43" s="64">
        <v>1070075</v>
      </c>
      <c r="G43" s="64">
        <v>647215</v>
      </c>
      <c r="H43" s="64">
        <v>642652</v>
      </c>
      <c r="I43" s="64">
        <v>572206</v>
      </c>
      <c r="J43" s="64">
        <v>429363</v>
      </c>
      <c r="K43" s="64">
        <v>419590</v>
      </c>
      <c r="L43" s="64">
        <v>1398</v>
      </c>
      <c r="M43" s="64">
        <v>8375</v>
      </c>
      <c r="N43" s="65">
        <v>65705</v>
      </c>
      <c r="O43" s="65">
        <v>77137</v>
      </c>
      <c r="P43" s="64">
        <v>1197</v>
      </c>
      <c r="Q43" s="64">
        <v>69249</v>
      </c>
      <c r="R43" s="64">
        <v>4563</v>
      </c>
      <c r="S43" s="64">
        <v>348917</v>
      </c>
      <c r="T43" s="64">
        <v>73943</v>
      </c>
      <c r="U43" s="64"/>
      <c r="V43" s="64">
        <v>1070075</v>
      </c>
      <c r="W43" s="64">
        <v>419302</v>
      </c>
      <c r="X43" s="64">
        <v>324127</v>
      </c>
      <c r="Y43" s="64">
        <v>75593</v>
      </c>
      <c r="Z43" s="64">
        <v>7303</v>
      </c>
      <c r="AA43" s="64">
        <v>8753</v>
      </c>
      <c r="AB43" s="64">
        <v>5731</v>
      </c>
      <c r="AC43" s="64">
        <v>3695</v>
      </c>
      <c r="AD43" s="65">
        <v>9669</v>
      </c>
      <c r="AE43" s="65">
        <v>2964</v>
      </c>
      <c r="AF43" s="67" t="s">
        <v>217</v>
      </c>
      <c r="AG43" s="64">
        <v>3159</v>
      </c>
      <c r="AH43" s="64">
        <v>4759</v>
      </c>
      <c r="AI43" s="64">
        <v>9806</v>
      </c>
      <c r="AJ43" s="64">
        <v>3176</v>
      </c>
      <c r="AK43" s="64">
        <v>5485</v>
      </c>
      <c r="AL43" s="64">
        <v>11095</v>
      </c>
      <c r="AM43" s="64">
        <v>10081</v>
      </c>
      <c r="AN43" s="64">
        <v>8218</v>
      </c>
      <c r="AO43" s="64">
        <v>1863</v>
      </c>
      <c r="AP43" s="64">
        <v>19976</v>
      </c>
      <c r="AQ43" s="64">
        <v>9585</v>
      </c>
      <c r="AR43" s="64">
        <v>4382</v>
      </c>
      <c r="AS43" s="65">
        <v>1634</v>
      </c>
      <c r="AT43" s="66">
        <v>4376</v>
      </c>
      <c r="AU43" s="65">
        <v>9871</v>
      </c>
      <c r="AV43" s="64">
        <v>850</v>
      </c>
      <c r="AW43" s="64">
        <v>1622</v>
      </c>
      <c r="AX43" s="64">
        <v>1079</v>
      </c>
      <c r="AY43" s="64">
        <v>3250</v>
      </c>
      <c r="AZ43" s="64">
        <v>2351</v>
      </c>
      <c r="BA43" s="64">
        <v>718</v>
      </c>
      <c r="BB43" s="64">
        <v>18130</v>
      </c>
      <c r="BC43" s="64">
        <v>0</v>
      </c>
      <c r="BD43" s="64">
        <v>8544</v>
      </c>
      <c r="BE43" s="64">
        <v>2814</v>
      </c>
      <c r="BF43" s="64">
        <v>2042</v>
      </c>
      <c r="BG43" s="64">
        <v>114</v>
      </c>
      <c r="BH43" s="64">
        <v>1875</v>
      </c>
      <c r="BI43" s="64">
        <v>1625</v>
      </c>
      <c r="BJ43" s="64">
        <v>1116</v>
      </c>
      <c r="BK43" s="65">
        <v>6815</v>
      </c>
      <c r="BL43" s="67" t="s">
        <v>217</v>
      </c>
      <c r="BM43" s="64">
        <v>1944</v>
      </c>
      <c r="BN43" s="64">
        <v>193</v>
      </c>
      <c r="BO43" s="64">
        <v>1489</v>
      </c>
      <c r="BP43" s="64">
        <v>3189</v>
      </c>
      <c r="BQ43" s="64">
        <v>33161</v>
      </c>
      <c r="BR43" s="64">
        <v>6005</v>
      </c>
      <c r="BS43" s="64">
        <v>18379</v>
      </c>
      <c r="BT43" s="64">
        <v>8777</v>
      </c>
      <c r="BU43" s="64">
        <v>11906</v>
      </c>
      <c r="BV43" s="64">
        <v>7052</v>
      </c>
      <c r="BW43" s="64">
        <v>130</v>
      </c>
      <c r="BX43" s="64">
        <v>4723</v>
      </c>
      <c r="BY43" s="64">
        <v>26741</v>
      </c>
      <c r="BZ43" s="64">
        <v>1134</v>
      </c>
      <c r="CA43" s="65">
        <v>5790</v>
      </c>
      <c r="CB43" s="64">
        <v>5665</v>
      </c>
      <c r="CC43" s="64">
        <v>14151</v>
      </c>
      <c r="CD43" s="64">
        <v>111854</v>
      </c>
      <c r="CE43" s="64">
        <v>14172</v>
      </c>
      <c r="CF43" s="64">
        <v>52864</v>
      </c>
      <c r="CG43" s="64">
        <v>25987</v>
      </c>
      <c r="CH43" s="64">
        <v>18831</v>
      </c>
      <c r="CI43" s="64">
        <v>95175</v>
      </c>
      <c r="CJ43" s="64">
        <v>580512</v>
      </c>
      <c r="CK43" s="64">
        <v>70261</v>
      </c>
      <c r="CL43" s="58"/>
      <c r="CM43" s="64">
        <v>552040</v>
      </c>
      <c r="CN43" s="64">
        <v>227912</v>
      </c>
      <c r="CO43" s="65">
        <v>200492</v>
      </c>
    </row>
    <row r="44" spans="1:93" s="12" customFormat="1" ht="11.25" customHeight="1">
      <c r="A44" s="67" t="s">
        <v>218</v>
      </c>
      <c r="B44" s="55">
        <v>3.43</v>
      </c>
      <c r="C44" s="57">
        <v>1.86</v>
      </c>
      <c r="D44" s="56">
        <v>46.9</v>
      </c>
      <c r="E44" s="57"/>
      <c r="F44" s="64">
        <v>1002527</v>
      </c>
      <c r="G44" s="64">
        <v>568458</v>
      </c>
      <c r="H44" s="64">
        <v>563760</v>
      </c>
      <c r="I44" s="64">
        <v>540189</v>
      </c>
      <c r="J44" s="64">
        <v>405707</v>
      </c>
      <c r="K44" s="64">
        <v>404653</v>
      </c>
      <c r="L44" s="64">
        <v>1054</v>
      </c>
      <c r="M44" s="64">
        <v>0</v>
      </c>
      <c r="N44" s="65">
        <v>74672</v>
      </c>
      <c r="O44" s="65">
        <v>59810</v>
      </c>
      <c r="P44" s="64">
        <v>7307</v>
      </c>
      <c r="Q44" s="64">
        <v>16264</v>
      </c>
      <c r="R44" s="64">
        <v>4698</v>
      </c>
      <c r="S44" s="64">
        <v>358878</v>
      </c>
      <c r="T44" s="64">
        <v>75191</v>
      </c>
      <c r="U44" s="64"/>
      <c r="V44" s="64">
        <v>1002527</v>
      </c>
      <c r="W44" s="64">
        <v>439477</v>
      </c>
      <c r="X44" s="64">
        <v>353201</v>
      </c>
      <c r="Y44" s="64">
        <v>71463</v>
      </c>
      <c r="Z44" s="64">
        <v>6043</v>
      </c>
      <c r="AA44" s="64">
        <v>9219</v>
      </c>
      <c r="AB44" s="64">
        <v>5392</v>
      </c>
      <c r="AC44" s="64">
        <v>3199</v>
      </c>
      <c r="AD44" s="65">
        <v>8830</v>
      </c>
      <c r="AE44" s="65">
        <v>2649</v>
      </c>
      <c r="AF44" s="67" t="s">
        <v>218</v>
      </c>
      <c r="AG44" s="64">
        <v>2955</v>
      </c>
      <c r="AH44" s="64">
        <v>4251</v>
      </c>
      <c r="AI44" s="64">
        <v>9556</v>
      </c>
      <c r="AJ44" s="64">
        <v>3515</v>
      </c>
      <c r="AK44" s="64">
        <v>3387</v>
      </c>
      <c r="AL44" s="64">
        <v>12470</v>
      </c>
      <c r="AM44" s="64">
        <v>12097</v>
      </c>
      <c r="AN44" s="64">
        <v>5854</v>
      </c>
      <c r="AO44" s="64">
        <v>6243</v>
      </c>
      <c r="AP44" s="64">
        <v>23314</v>
      </c>
      <c r="AQ44" s="64">
        <v>8752</v>
      </c>
      <c r="AR44" s="64">
        <v>5096</v>
      </c>
      <c r="AS44" s="65">
        <v>1702</v>
      </c>
      <c r="AT44" s="66">
        <v>7765</v>
      </c>
      <c r="AU44" s="65">
        <v>11710</v>
      </c>
      <c r="AV44" s="64">
        <v>6072</v>
      </c>
      <c r="AW44" s="64">
        <v>1108</v>
      </c>
      <c r="AX44" s="64">
        <v>341</v>
      </c>
      <c r="AY44" s="64">
        <v>2007</v>
      </c>
      <c r="AZ44" s="64">
        <v>1833</v>
      </c>
      <c r="BA44" s="64">
        <v>348</v>
      </c>
      <c r="BB44" s="64">
        <v>15866</v>
      </c>
      <c r="BC44" s="64">
        <v>113</v>
      </c>
      <c r="BD44" s="64">
        <v>6800</v>
      </c>
      <c r="BE44" s="64">
        <v>3656</v>
      </c>
      <c r="BF44" s="64">
        <v>1047</v>
      </c>
      <c r="BG44" s="64">
        <v>147</v>
      </c>
      <c r="BH44" s="64">
        <v>1669</v>
      </c>
      <c r="BI44" s="64">
        <v>1429</v>
      </c>
      <c r="BJ44" s="64">
        <v>1005</v>
      </c>
      <c r="BK44" s="65">
        <v>9423</v>
      </c>
      <c r="BL44" s="67" t="s">
        <v>218</v>
      </c>
      <c r="BM44" s="64">
        <v>1644</v>
      </c>
      <c r="BN44" s="64">
        <v>157</v>
      </c>
      <c r="BO44" s="64">
        <v>2445</v>
      </c>
      <c r="BP44" s="64">
        <v>5177</v>
      </c>
      <c r="BQ44" s="64">
        <v>34842</v>
      </c>
      <c r="BR44" s="64">
        <v>3868</v>
      </c>
      <c r="BS44" s="64">
        <v>16850</v>
      </c>
      <c r="BT44" s="64">
        <v>14123</v>
      </c>
      <c r="BU44" s="64">
        <v>22265</v>
      </c>
      <c r="BV44" s="64">
        <v>16687</v>
      </c>
      <c r="BW44" s="64">
        <v>244</v>
      </c>
      <c r="BX44" s="64">
        <v>5334</v>
      </c>
      <c r="BY44" s="64">
        <v>29497</v>
      </c>
      <c r="BZ44" s="64">
        <v>2616</v>
      </c>
      <c r="CA44" s="65">
        <v>6895</v>
      </c>
      <c r="CB44" s="64">
        <v>4752</v>
      </c>
      <c r="CC44" s="64">
        <v>15234</v>
      </c>
      <c r="CD44" s="64">
        <v>122724</v>
      </c>
      <c r="CE44" s="64">
        <v>16159</v>
      </c>
      <c r="CF44" s="64">
        <v>60920</v>
      </c>
      <c r="CG44" s="64">
        <v>27436</v>
      </c>
      <c r="CH44" s="64">
        <v>18209</v>
      </c>
      <c r="CI44" s="64">
        <v>86276</v>
      </c>
      <c r="CJ44" s="64">
        <v>494745</v>
      </c>
      <c r="CK44" s="64">
        <v>68304</v>
      </c>
      <c r="CL44" s="58"/>
      <c r="CM44" s="64">
        <v>482181</v>
      </c>
      <c r="CN44" s="64">
        <v>128981</v>
      </c>
      <c r="CO44" s="65">
        <v>92902</v>
      </c>
    </row>
    <row r="45" spans="1:93" s="12" customFormat="1" ht="11.25" customHeight="1">
      <c r="A45" s="77" t="s">
        <v>219</v>
      </c>
      <c r="B45" s="78">
        <v>3.48</v>
      </c>
      <c r="C45" s="79">
        <v>1.91</v>
      </c>
      <c r="D45" s="80">
        <v>46.8</v>
      </c>
      <c r="E45" s="81"/>
      <c r="F45" s="82">
        <v>1922288</v>
      </c>
      <c r="G45" s="82">
        <v>1376843</v>
      </c>
      <c r="H45" s="82">
        <v>1360485</v>
      </c>
      <c r="I45" s="82">
        <v>1266623</v>
      </c>
      <c r="J45" s="82">
        <v>983421</v>
      </c>
      <c r="K45" s="82">
        <v>416312</v>
      </c>
      <c r="L45" s="82">
        <v>3036</v>
      </c>
      <c r="M45" s="82">
        <v>564073</v>
      </c>
      <c r="N45" s="83">
        <v>129697</v>
      </c>
      <c r="O45" s="83">
        <v>153504</v>
      </c>
      <c r="P45" s="82">
        <v>6786</v>
      </c>
      <c r="Q45" s="82">
        <v>87076</v>
      </c>
      <c r="R45" s="82">
        <v>16359</v>
      </c>
      <c r="S45" s="82">
        <v>471404</v>
      </c>
      <c r="T45" s="82">
        <v>74041</v>
      </c>
      <c r="U45" s="82"/>
      <c r="V45" s="82">
        <v>1922288</v>
      </c>
      <c r="W45" s="82">
        <v>641474</v>
      </c>
      <c r="X45" s="82">
        <v>497245</v>
      </c>
      <c r="Y45" s="82">
        <v>98444</v>
      </c>
      <c r="Z45" s="82">
        <v>10738</v>
      </c>
      <c r="AA45" s="82">
        <v>13749</v>
      </c>
      <c r="AB45" s="82">
        <v>6619</v>
      </c>
      <c r="AC45" s="82">
        <v>3606</v>
      </c>
      <c r="AD45" s="83">
        <v>10165</v>
      </c>
      <c r="AE45" s="83">
        <v>3304</v>
      </c>
      <c r="AF45" s="77" t="s">
        <v>219</v>
      </c>
      <c r="AG45" s="82">
        <v>3634</v>
      </c>
      <c r="AH45" s="82">
        <v>5546</v>
      </c>
      <c r="AI45" s="82">
        <v>14546</v>
      </c>
      <c r="AJ45" s="82">
        <v>3618</v>
      </c>
      <c r="AK45" s="82">
        <v>6350</v>
      </c>
      <c r="AL45" s="82">
        <v>16569</v>
      </c>
      <c r="AM45" s="82">
        <v>12129</v>
      </c>
      <c r="AN45" s="82">
        <v>7719</v>
      </c>
      <c r="AO45" s="82">
        <v>4411</v>
      </c>
      <c r="AP45" s="82">
        <v>23515</v>
      </c>
      <c r="AQ45" s="82">
        <v>10491</v>
      </c>
      <c r="AR45" s="82">
        <v>5487</v>
      </c>
      <c r="AS45" s="83">
        <v>4069</v>
      </c>
      <c r="AT45" s="84">
        <v>3469</v>
      </c>
      <c r="AU45" s="83">
        <v>15890</v>
      </c>
      <c r="AV45" s="82">
        <v>7309</v>
      </c>
      <c r="AW45" s="82">
        <v>1577</v>
      </c>
      <c r="AX45" s="82">
        <v>925</v>
      </c>
      <c r="AY45" s="82">
        <v>3069</v>
      </c>
      <c r="AZ45" s="82">
        <v>2774</v>
      </c>
      <c r="BA45" s="82">
        <v>236</v>
      </c>
      <c r="BB45" s="82">
        <v>17929</v>
      </c>
      <c r="BC45" s="82">
        <v>0</v>
      </c>
      <c r="BD45" s="82">
        <v>6849</v>
      </c>
      <c r="BE45" s="82">
        <v>4596</v>
      </c>
      <c r="BF45" s="82">
        <v>1825</v>
      </c>
      <c r="BG45" s="82">
        <v>130</v>
      </c>
      <c r="BH45" s="82">
        <v>1738</v>
      </c>
      <c r="BI45" s="82">
        <v>1938</v>
      </c>
      <c r="BJ45" s="82">
        <v>853</v>
      </c>
      <c r="BK45" s="83">
        <v>14968</v>
      </c>
      <c r="BL45" s="77" t="s">
        <v>219</v>
      </c>
      <c r="BM45" s="82">
        <v>3458</v>
      </c>
      <c r="BN45" s="82">
        <v>164</v>
      </c>
      <c r="BO45" s="82">
        <v>2122</v>
      </c>
      <c r="BP45" s="82">
        <v>9224</v>
      </c>
      <c r="BQ45" s="82">
        <v>35207</v>
      </c>
      <c r="BR45" s="82">
        <v>2911</v>
      </c>
      <c r="BS45" s="82">
        <v>20437</v>
      </c>
      <c r="BT45" s="82">
        <v>11859</v>
      </c>
      <c r="BU45" s="82">
        <v>15604</v>
      </c>
      <c r="BV45" s="82">
        <v>8552</v>
      </c>
      <c r="BW45" s="82">
        <v>514</v>
      </c>
      <c r="BX45" s="82">
        <v>6538</v>
      </c>
      <c r="BY45" s="82">
        <v>36756</v>
      </c>
      <c r="BZ45" s="82">
        <v>1392</v>
      </c>
      <c r="CA45" s="83">
        <v>9911</v>
      </c>
      <c r="CB45" s="82">
        <v>5188</v>
      </c>
      <c r="CC45" s="82">
        <v>20265</v>
      </c>
      <c r="CD45" s="82">
        <v>226804</v>
      </c>
      <c r="CE45" s="82">
        <v>19346</v>
      </c>
      <c r="CF45" s="82">
        <v>145184</v>
      </c>
      <c r="CG45" s="82">
        <v>48544</v>
      </c>
      <c r="CH45" s="82">
        <v>13730</v>
      </c>
      <c r="CI45" s="82">
        <v>144230</v>
      </c>
      <c r="CJ45" s="82">
        <v>1177223</v>
      </c>
      <c r="CK45" s="82">
        <v>103591</v>
      </c>
      <c r="CL45" s="85"/>
      <c r="CM45" s="82">
        <v>1232614</v>
      </c>
      <c r="CN45" s="82">
        <v>735369</v>
      </c>
      <c r="CO45" s="83">
        <v>633992</v>
      </c>
    </row>
    <row r="46" spans="1:31" s="12" customFormat="1" ht="16.5" customHeight="1">
      <c r="A46" s="42" t="s">
        <v>221</v>
      </c>
      <c r="B46" s="43"/>
      <c r="C46" s="43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</row>
    <row r="47" spans="1:93" s="12" customFormat="1" ht="11.25" customHeight="1">
      <c r="A47" s="86" t="s">
        <v>202</v>
      </c>
      <c r="B47" s="87" t="s">
        <v>222</v>
      </c>
      <c r="C47" s="48" t="s">
        <v>222</v>
      </c>
      <c r="D47" s="48" t="s">
        <v>222</v>
      </c>
      <c r="E47" s="48"/>
      <c r="F47" s="88" t="s">
        <v>223</v>
      </c>
      <c r="G47" s="88">
        <v>100</v>
      </c>
      <c r="H47" s="88">
        <v>97.08799013397856</v>
      </c>
      <c r="I47" s="88">
        <v>88.97111808159816</v>
      </c>
      <c r="J47" s="88">
        <v>69.53401619082473</v>
      </c>
      <c r="K47" s="88">
        <v>52.40324991961879</v>
      </c>
      <c r="L47" s="88">
        <v>0.5459624927212409</v>
      </c>
      <c r="M47" s="88">
        <v>16.58482847317194</v>
      </c>
      <c r="N47" s="88">
        <f>N14/G14*100</f>
        <v>8.970839031632414</v>
      </c>
      <c r="O47" s="89">
        <v>10.466238164453776</v>
      </c>
      <c r="P47" s="88">
        <v>1.520698839892983</v>
      </c>
      <c r="Q47" s="88">
        <v>6.596160865143795</v>
      </c>
      <c r="R47" s="88">
        <v>2.9120592553959126</v>
      </c>
      <c r="S47" s="88" t="s">
        <v>224</v>
      </c>
      <c r="T47" s="88" t="s">
        <v>224</v>
      </c>
      <c r="U47" s="88"/>
      <c r="V47" s="88" t="s">
        <v>224</v>
      </c>
      <c r="W47" s="88" t="s">
        <v>224</v>
      </c>
      <c r="X47" s="88">
        <v>100</v>
      </c>
      <c r="Y47" s="88">
        <v>21.434082275555113</v>
      </c>
      <c r="Z47" s="88">
        <v>2.5206405550686863</v>
      </c>
      <c r="AA47" s="88">
        <v>2.967404667245011</v>
      </c>
      <c r="AB47" s="88">
        <v>1.7553153604305638</v>
      </c>
      <c r="AC47" s="88">
        <v>0.8668745578919846</v>
      </c>
      <c r="AD47" s="88">
        <v>2.8293364630562485</v>
      </c>
      <c r="AE47" s="89">
        <v>0.8819598695319616</v>
      </c>
      <c r="AF47" s="86" t="s">
        <v>202</v>
      </c>
      <c r="AG47" s="88">
        <v>0.8293382325942711</v>
      </c>
      <c r="AH47" s="88">
        <v>1.3926485427633193</v>
      </c>
      <c r="AI47" s="88">
        <v>1.9607366055925364</v>
      </c>
      <c r="AJ47" s="88">
        <v>0.8609023670667739</v>
      </c>
      <c r="AK47" s="88">
        <v>1.3013182615881516</v>
      </c>
      <c r="AL47" s="88">
        <v>3.2677837465278343</v>
      </c>
      <c r="AM47" s="88">
        <v>5.237478638358187</v>
      </c>
      <c r="AN47" s="88">
        <v>1.6300320684528087</v>
      </c>
      <c r="AO47" s="88">
        <v>3.6074686891306564</v>
      </c>
      <c r="AP47" s="88">
        <v>5.370083393903145</v>
      </c>
      <c r="AQ47" s="88">
        <v>2.494163842410252</v>
      </c>
      <c r="AR47" s="88">
        <v>1.2809685743318777</v>
      </c>
      <c r="AS47" s="88">
        <v>0.713212299881839</v>
      </c>
      <c r="AT47" s="89">
        <v>0.8818050349550115</v>
      </c>
      <c r="AU47" s="89">
        <v>3.630561160321472</v>
      </c>
      <c r="AV47" s="88">
        <v>1.519104153680838</v>
      </c>
      <c r="AW47" s="88">
        <v>0.4913122318873406</v>
      </c>
      <c r="AX47" s="88">
        <v>0.20878336740431333</v>
      </c>
      <c r="AY47" s="88">
        <v>0.6131449247216406</v>
      </c>
      <c r="AZ47" s="88">
        <v>0.5465218181826225</v>
      </c>
      <c r="BA47" s="88">
        <v>0.2517167836699953</v>
      </c>
      <c r="BB47" s="88">
        <v>4.841721459674219</v>
      </c>
      <c r="BC47" s="88">
        <v>0.11236566441507698</v>
      </c>
      <c r="BD47" s="88">
        <v>1.9167857049640407</v>
      </c>
      <c r="BE47" s="88">
        <v>0.9465258881200738</v>
      </c>
      <c r="BF47" s="88">
        <v>0.48239818410008156</v>
      </c>
      <c r="BG47" s="88">
        <v>0.10300923212224675</v>
      </c>
      <c r="BH47" s="88">
        <v>0.3779954407852856</v>
      </c>
      <c r="BI47" s="88">
        <v>0.5104896002038508</v>
      </c>
      <c r="BJ47" s="88">
        <v>0.39228446031523434</v>
      </c>
      <c r="BK47" s="89">
        <v>2.111589721992305</v>
      </c>
      <c r="BL47" s="86" t="s">
        <v>202</v>
      </c>
      <c r="BM47" s="88">
        <v>0.30966915389981853</v>
      </c>
      <c r="BN47" s="88">
        <v>0.07547079665044147</v>
      </c>
      <c r="BO47" s="88">
        <v>0.4151115008027067</v>
      </c>
      <c r="BP47" s="88">
        <v>1.3114267475404526</v>
      </c>
      <c r="BQ47" s="88">
        <v>10.575621870959093</v>
      </c>
      <c r="BR47" s="88">
        <v>1.0351797430365361</v>
      </c>
      <c r="BS47" s="88">
        <v>7.810077253606209</v>
      </c>
      <c r="BT47" s="88">
        <v>1.7304533512174642</v>
      </c>
      <c r="BU47" s="88">
        <v>3.4695110810682874</v>
      </c>
      <c r="BV47" s="88">
        <v>2.538512889093762</v>
      </c>
      <c r="BW47" s="88">
        <v>0.17719711370653185</v>
      </c>
      <c r="BX47" s="88">
        <v>0.7538231974932724</v>
      </c>
      <c r="BY47" s="88">
        <v>8.42689396972409</v>
      </c>
      <c r="BZ47" s="88">
        <v>1.0821609775281942</v>
      </c>
      <c r="CA47" s="89">
        <v>1.8995990669226008</v>
      </c>
      <c r="CB47" s="88">
        <v>1.16524078767446</v>
      </c>
      <c r="CC47" s="88">
        <v>4.279517110769098</v>
      </c>
      <c r="CD47" s="88">
        <v>34.90227947464186</v>
      </c>
      <c r="CE47" s="88">
        <v>4.351515189050806</v>
      </c>
      <c r="CF47" s="88">
        <v>14.118082156996067</v>
      </c>
      <c r="CG47" s="88">
        <v>7.824698061515336</v>
      </c>
      <c r="CH47" s="88">
        <v>8.608028305530205</v>
      </c>
      <c r="CI47" s="88" t="s">
        <v>225</v>
      </c>
      <c r="CJ47" s="88" t="s">
        <v>223</v>
      </c>
      <c r="CK47" s="88" t="s">
        <v>223</v>
      </c>
      <c r="CL47" s="88"/>
      <c r="CM47" s="88" t="s">
        <v>223</v>
      </c>
      <c r="CN47" s="88" t="s">
        <v>223</v>
      </c>
      <c r="CO47" s="89" t="s">
        <v>223</v>
      </c>
    </row>
    <row r="48" spans="1:93" s="12" customFormat="1" ht="11.25" customHeight="1">
      <c r="A48" s="90" t="s">
        <v>203</v>
      </c>
      <c r="B48" s="91" t="s">
        <v>222</v>
      </c>
      <c r="C48" s="57" t="s">
        <v>222</v>
      </c>
      <c r="D48" s="57" t="s">
        <v>222</v>
      </c>
      <c r="E48" s="57"/>
      <c r="F48" s="92" t="s">
        <v>223</v>
      </c>
      <c r="G48" s="92">
        <v>100</v>
      </c>
      <c r="H48" s="92">
        <v>96.98255374493596</v>
      </c>
      <c r="I48" s="92">
        <v>90.98396039775784</v>
      </c>
      <c r="J48" s="92">
        <v>71.11368772500178</v>
      </c>
      <c r="K48" s="92">
        <v>56.643722992555055</v>
      </c>
      <c r="L48" s="92">
        <v>0.3738741474758343</v>
      </c>
      <c r="M48" s="92">
        <v>14.096090584970892</v>
      </c>
      <c r="N48" s="93">
        <f>N15/G15*100</f>
        <v>11.057795209088964</v>
      </c>
      <c r="O48" s="93">
        <v>8.812453360637246</v>
      </c>
      <c r="P48" s="92">
        <v>0.39043292898090465</v>
      </c>
      <c r="Q48" s="92">
        <v>5.608172469712133</v>
      </c>
      <c r="R48" s="92">
        <v>3.0173980490043517</v>
      </c>
      <c r="S48" s="92" t="s">
        <v>224</v>
      </c>
      <c r="T48" s="92" t="s">
        <v>224</v>
      </c>
      <c r="U48" s="92"/>
      <c r="V48" s="92" t="s">
        <v>224</v>
      </c>
      <c r="W48" s="92" t="s">
        <v>224</v>
      </c>
      <c r="X48" s="92">
        <v>100</v>
      </c>
      <c r="Y48" s="92">
        <v>21.158306917769902</v>
      </c>
      <c r="Z48" s="92">
        <v>2.3159118579372824</v>
      </c>
      <c r="AA48" s="92">
        <v>2.719483168990139</v>
      </c>
      <c r="AB48" s="92">
        <v>1.6088449177918418</v>
      </c>
      <c r="AC48" s="92">
        <v>0.9946803259808491</v>
      </c>
      <c r="AD48" s="92">
        <v>2.5111713154402167</v>
      </c>
      <c r="AE48" s="93">
        <v>0.8747299031490275</v>
      </c>
      <c r="AF48" s="90" t="s">
        <v>203</v>
      </c>
      <c r="AG48" s="92">
        <v>0.7745006635882022</v>
      </c>
      <c r="AH48" s="92">
        <v>1.3284268023823365</v>
      </c>
      <c r="AI48" s="92">
        <v>1.9995612639984204</v>
      </c>
      <c r="AJ48" s="92">
        <v>0.9787322723234361</v>
      </c>
      <c r="AK48" s="92">
        <v>1.1672132586019677</v>
      </c>
      <c r="AL48" s="92">
        <v>3.8852705355869737</v>
      </c>
      <c r="AM48" s="92">
        <v>6.217240131182064</v>
      </c>
      <c r="AN48" s="92">
        <v>2.375360586151298</v>
      </c>
      <c r="AO48" s="92">
        <v>3.8418576082306872</v>
      </c>
      <c r="AP48" s="92">
        <v>5.458928826052143</v>
      </c>
      <c r="AQ48" s="92">
        <v>2.4252448695308813</v>
      </c>
      <c r="AR48" s="92">
        <v>1.485121365346437</v>
      </c>
      <c r="AS48" s="92">
        <v>0.6405764991060753</v>
      </c>
      <c r="AT48" s="93">
        <v>0.907898344868434</v>
      </c>
      <c r="AU48" s="93">
        <v>3.6191332770288795</v>
      </c>
      <c r="AV48" s="92">
        <v>1.1998552171194787</v>
      </c>
      <c r="AW48" s="92">
        <v>0.6051924405786928</v>
      </c>
      <c r="AX48" s="92">
        <v>0.32225159316010576</v>
      </c>
      <c r="AY48" s="92">
        <v>0.7345318138443145</v>
      </c>
      <c r="AZ48" s="92">
        <v>0.5648287284333834</v>
      </c>
      <c r="BA48" s="92">
        <v>0.19231992629235173</v>
      </c>
      <c r="BB48" s="92">
        <v>5.7349376446457745</v>
      </c>
      <c r="BC48" s="92">
        <v>0.401750556646302</v>
      </c>
      <c r="BD48" s="92">
        <v>2.274012569786445</v>
      </c>
      <c r="BE48" s="92">
        <v>0.9429094777944741</v>
      </c>
      <c r="BF48" s="92">
        <v>0.522183589079861</v>
      </c>
      <c r="BG48" s="92">
        <v>0.15651906856346864</v>
      </c>
      <c r="BH48" s="92">
        <v>0.38216099417577953</v>
      </c>
      <c r="BI48" s="92">
        <v>0.5361353939300875</v>
      </c>
      <c r="BJ48" s="92">
        <v>0.5191124370688047</v>
      </c>
      <c r="BK48" s="93">
        <v>2.270239440172862</v>
      </c>
      <c r="BL48" s="90" t="s">
        <v>203</v>
      </c>
      <c r="BM48" s="92">
        <v>0.3089798291123274</v>
      </c>
      <c r="BN48" s="92">
        <v>0.13091882287130777</v>
      </c>
      <c r="BO48" s="92">
        <v>0.6383170086979412</v>
      </c>
      <c r="BP48" s="92">
        <v>1.1919579690910487</v>
      </c>
      <c r="BQ48" s="92">
        <v>11.1835561746608</v>
      </c>
      <c r="BR48" s="92">
        <v>1.455397001239429</v>
      </c>
      <c r="BS48" s="92">
        <v>7.657961413168661</v>
      </c>
      <c r="BT48" s="92">
        <v>2.070044202652159</v>
      </c>
      <c r="BU48" s="92">
        <v>2.6952210681027955</v>
      </c>
      <c r="BV48" s="92">
        <v>1.6305623498700246</v>
      </c>
      <c r="BW48" s="92">
        <v>0.15976571497515654</v>
      </c>
      <c r="BX48" s="92">
        <v>0.9048930032576147</v>
      </c>
      <c r="BY48" s="92">
        <v>8.472650294501541</v>
      </c>
      <c r="BZ48" s="92">
        <v>1.298505007074618</v>
      </c>
      <c r="CA48" s="93">
        <v>1.8998146340393325</v>
      </c>
      <c r="CB48" s="92">
        <v>1.310438626317579</v>
      </c>
      <c r="CC48" s="92">
        <v>3.9637823430696164</v>
      </c>
      <c r="CD48" s="92">
        <v>33.189742352283076</v>
      </c>
      <c r="CE48" s="92">
        <v>6.483048337738974</v>
      </c>
      <c r="CF48" s="92">
        <v>12.71498612497395</v>
      </c>
      <c r="CG48" s="92">
        <v>9.770233955972843</v>
      </c>
      <c r="CH48" s="92">
        <v>4.2214300599971475</v>
      </c>
      <c r="CI48" s="92" t="s">
        <v>225</v>
      </c>
      <c r="CJ48" s="92" t="s">
        <v>223</v>
      </c>
      <c r="CK48" s="92" t="s">
        <v>223</v>
      </c>
      <c r="CL48" s="92"/>
      <c r="CM48" s="92" t="s">
        <v>223</v>
      </c>
      <c r="CN48" s="92" t="s">
        <v>223</v>
      </c>
      <c r="CO48" s="93" t="s">
        <v>223</v>
      </c>
    </row>
    <row r="49" spans="1:93" s="12" customFormat="1" ht="11.25" customHeight="1">
      <c r="A49" s="90" t="s">
        <v>204</v>
      </c>
      <c r="B49" s="91" t="s">
        <v>222</v>
      </c>
      <c r="C49" s="57" t="s">
        <v>222</v>
      </c>
      <c r="D49" s="57" t="s">
        <v>222</v>
      </c>
      <c r="E49" s="57"/>
      <c r="F49" s="92" t="s">
        <v>223</v>
      </c>
      <c r="G49" s="92">
        <v>100</v>
      </c>
      <c r="H49" s="92">
        <v>95.84026248448795</v>
      </c>
      <c r="I49" s="92">
        <v>86.31682632812992</v>
      </c>
      <c r="J49" s="92">
        <v>64.62202708579562</v>
      </c>
      <c r="K49" s="92">
        <v>49.7901594954609</v>
      </c>
      <c r="L49" s="92">
        <v>0.6090974316152281</v>
      </c>
      <c r="M49" s="92">
        <v>14.222770158719495</v>
      </c>
      <c r="N49" s="93">
        <f>N16/G16*100</f>
        <v>9.34743875897456</v>
      </c>
      <c r="O49" s="93">
        <v>12.347310153612028</v>
      </c>
      <c r="P49" s="92">
        <v>1.1238167264371701</v>
      </c>
      <c r="Q49" s="92">
        <v>8.399596266799778</v>
      </c>
      <c r="R49" s="92">
        <v>4.159737515512052</v>
      </c>
      <c r="S49" s="92" t="s">
        <v>224</v>
      </c>
      <c r="T49" s="92" t="s">
        <v>224</v>
      </c>
      <c r="U49" s="92"/>
      <c r="V49" s="92" t="s">
        <v>224</v>
      </c>
      <c r="W49" s="92" t="s">
        <v>224</v>
      </c>
      <c r="X49" s="92">
        <v>100</v>
      </c>
      <c r="Y49" s="92">
        <v>20.445265419278797</v>
      </c>
      <c r="Z49" s="92">
        <v>2.113622214138455</v>
      </c>
      <c r="AA49" s="92">
        <v>2.7524475363600085</v>
      </c>
      <c r="AB49" s="92">
        <v>1.567885743089149</v>
      </c>
      <c r="AC49" s="92">
        <v>0.935941437006762</v>
      </c>
      <c r="AD49" s="92">
        <v>2.5409230462073586</v>
      </c>
      <c r="AE49" s="93">
        <v>0.7939460203797213</v>
      </c>
      <c r="AF49" s="90" t="s">
        <v>204</v>
      </c>
      <c r="AG49" s="92">
        <v>0.7605063359780398</v>
      </c>
      <c r="AH49" s="92">
        <v>1.288270003678776</v>
      </c>
      <c r="AI49" s="92">
        <v>2.2079024054183796</v>
      </c>
      <c r="AJ49" s="92">
        <v>0.9110259964789739</v>
      </c>
      <c r="AK49" s="92">
        <v>0.9856079952888661</v>
      </c>
      <c r="AL49" s="92">
        <v>3.587083983520891</v>
      </c>
      <c r="AM49" s="92">
        <v>6.393614252700081</v>
      </c>
      <c r="AN49" s="92">
        <v>2.7231159212951432</v>
      </c>
      <c r="AO49" s="92">
        <v>3.6704777910582536</v>
      </c>
      <c r="AP49" s="92">
        <v>5.441096755919266</v>
      </c>
      <c r="AQ49" s="92">
        <v>2.357559371358582</v>
      </c>
      <c r="AR49" s="92">
        <v>1.3635298339292432</v>
      </c>
      <c r="AS49" s="92">
        <v>0.6055088798999767</v>
      </c>
      <c r="AT49" s="93">
        <v>1.1144986707314644</v>
      </c>
      <c r="AU49" s="93">
        <v>3.1405368466090042</v>
      </c>
      <c r="AV49" s="92">
        <v>1.182158572708822</v>
      </c>
      <c r="AW49" s="92">
        <v>0.29374749792901955</v>
      </c>
      <c r="AX49" s="92">
        <v>0.3077970950609299</v>
      </c>
      <c r="AY49" s="92">
        <v>0.5827912564673848</v>
      </c>
      <c r="AZ49" s="92">
        <v>0.5467634883835097</v>
      </c>
      <c r="BA49" s="92">
        <v>0.22727893605933863</v>
      </c>
      <c r="BB49" s="92">
        <v>4.804715734953118</v>
      </c>
      <c r="BC49" s="92">
        <v>0.2625056306225348</v>
      </c>
      <c r="BD49" s="92">
        <v>1.8026619056881767</v>
      </c>
      <c r="BE49" s="92">
        <v>0.9603844495608166</v>
      </c>
      <c r="BF49" s="92">
        <v>0.3987497501780335</v>
      </c>
      <c r="BG49" s="92">
        <v>0.11473837657726756</v>
      </c>
      <c r="BH49" s="92">
        <v>0.33591682967143455</v>
      </c>
      <c r="BI49" s="92">
        <v>0.5408889492318629</v>
      </c>
      <c r="BJ49" s="92">
        <v>0.3888698434229913</v>
      </c>
      <c r="BK49" s="93">
        <v>2.560148810703657</v>
      </c>
      <c r="BL49" s="90" t="s">
        <v>204</v>
      </c>
      <c r="BM49" s="92">
        <v>0.4587275624955453</v>
      </c>
      <c r="BN49" s="92">
        <v>0.1971873281671623</v>
      </c>
      <c r="BO49" s="92">
        <v>0.5184178099594801</v>
      </c>
      <c r="BP49" s="92">
        <v>1.3858161100814692</v>
      </c>
      <c r="BQ49" s="92">
        <v>10.280566757461846</v>
      </c>
      <c r="BR49" s="92">
        <v>1.330932303741609</v>
      </c>
      <c r="BS49" s="92">
        <v>7.225600995138717</v>
      </c>
      <c r="BT49" s="92">
        <v>1.724074539274889</v>
      </c>
      <c r="BU49" s="92">
        <v>2.9341269027806907</v>
      </c>
      <c r="BV49" s="92">
        <v>2.033761346230754</v>
      </c>
      <c r="BW49" s="92">
        <v>0.10767249731794422</v>
      </c>
      <c r="BX49" s="92">
        <v>0.7927135995786766</v>
      </c>
      <c r="BY49" s="92">
        <v>8.36376214525024</v>
      </c>
      <c r="BZ49" s="92">
        <v>1.0754720120317136</v>
      </c>
      <c r="CA49" s="93">
        <v>1.8750666277495567</v>
      </c>
      <c r="CB49" s="92">
        <v>1.2773630795895299</v>
      </c>
      <c r="CC49" s="92">
        <v>4.135839885532755</v>
      </c>
      <c r="CD49" s="92">
        <v>35.636207455036676</v>
      </c>
      <c r="CE49" s="92">
        <v>6.870027053690618</v>
      </c>
      <c r="CF49" s="92">
        <v>15.584864804465143</v>
      </c>
      <c r="CG49" s="92">
        <v>8.70801835567541</v>
      </c>
      <c r="CH49" s="92">
        <v>4.473297241205497</v>
      </c>
      <c r="CI49" s="92" t="s">
        <v>225</v>
      </c>
      <c r="CJ49" s="92" t="s">
        <v>223</v>
      </c>
      <c r="CK49" s="92" t="s">
        <v>223</v>
      </c>
      <c r="CL49" s="92"/>
      <c r="CM49" s="92" t="s">
        <v>223</v>
      </c>
      <c r="CN49" s="92" t="s">
        <v>223</v>
      </c>
      <c r="CO49" s="93" t="s">
        <v>223</v>
      </c>
    </row>
    <row r="50" spans="1:93" s="12" customFormat="1" ht="11.25" customHeight="1">
      <c r="A50" s="90" t="s">
        <v>205</v>
      </c>
      <c r="B50" s="91" t="s">
        <v>222</v>
      </c>
      <c r="C50" s="57" t="s">
        <v>222</v>
      </c>
      <c r="D50" s="57" t="s">
        <v>222</v>
      </c>
      <c r="E50" s="57"/>
      <c r="F50" s="92" t="s">
        <v>223</v>
      </c>
      <c r="G50" s="92">
        <v>100</v>
      </c>
      <c r="H50" s="92">
        <v>92.86410462284489</v>
      </c>
      <c r="I50" s="92">
        <v>84.59650087020243</v>
      </c>
      <c r="J50" s="92">
        <v>61.836354862464006</v>
      </c>
      <c r="K50" s="92">
        <v>47.39515992432488</v>
      </c>
      <c r="L50" s="92">
        <v>0.2898969010967979</v>
      </c>
      <c r="M50" s="92">
        <v>14.151308271707855</v>
      </c>
      <c r="N50" s="93">
        <f>N17/G17*100</f>
        <v>9.257869050524961</v>
      </c>
      <c r="O50" s="93">
        <v>13.502236018551356</v>
      </c>
      <c r="P50" s="92">
        <v>0.4993390964734925</v>
      </c>
      <c r="Q50" s="92">
        <v>7.768274890834499</v>
      </c>
      <c r="R50" s="92">
        <v>7.13590561182063</v>
      </c>
      <c r="S50" s="92" t="s">
        <v>224</v>
      </c>
      <c r="T50" s="92" t="s">
        <v>224</v>
      </c>
      <c r="U50" s="92"/>
      <c r="V50" s="92" t="s">
        <v>224</v>
      </c>
      <c r="W50" s="92" t="s">
        <v>224</v>
      </c>
      <c r="X50" s="92">
        <v>100</v>
      </c>
      <c r="Y50" s="92">
        <v>20.836396471588227</v>
      </c>
      <c r="Z50" s="92">
        <v>2.0412632018225976</v>
      </c>
      <c r="AA50" s="92">
        <v>2.8401458336871612</v>
      </c>
      <c r="AB50" s="92">
        <v>1.4923447827982244</v>
      </c>
      <c r="AC50" s="92">
        <v>1.017891962406094</v>
      </c>
      <c r="AD50" s="92">
        <v>2.653264072036924</v>
      </c>
      <c r="AE50" s="93">
        <v>0.830120576444204</v>
      </c>
      <c r="AF50" s="90" t="s">
        <v>205</v>
      </c>
      <c r="AG50" s="92">
        <v>0.7346679315506879</v>
      </c>
      <c r="AH50" s="92">
        <v>1.2616692425334235</v>
      </c>
      <c r="AI50" s="92">
        <v>2.178144033411054</v>
      </c>
      <c r="AJ50" s="92">
        <v>0.8064242197792599</v>
      </c>
      <c r="AK50" s="92">
        <v>1.1084112361168061</v>
      </c>
      <c r="AL50" s="92">
        <v>3.8718471916582358</v>
      </c>
      <c r="AM50" s="92">
        <v>4.605018936866598</v>
      </c>
      <c r="AN50" s="92">
        <v>2.2484647915003677</v>
      </c>
      <c r="AO50" s="92">
        <v>2.356533926631874</v>
      </c>
      <c r="AP50" s="92">
        <v>5.46457799053278</v>
      </c>
      <c r="AQ50" s="92">
        <v>2.3414507508024816</v>
      </c>
      <c r="AR50" s="92">
        <v>1.2952525602983316</v>
      </c>
      <c r="AS50" s="92">
        <v>0.6342010405369448</v>
      </c>
      <c r="AT50" s="93">
        <v>1.1936129826919546</v>
      </c>
      <c r="AU50" s="93">
        <v>4.5288954020171825</v>
      </c>
      <c r="AV50" s="92">
        <v>1.9193442336573991</v>
      </c>
      <c r="AW50" s="92">
        <v>0.6652367977730278</v>
      </c>
      <c r="AX50" s="92">
        <v>0.6208162383934356</v>
      </c>
      <c r="AY50" s="92">
        <v>0.6152156489768915</v>
      </c>
      <c r="AZ50" s="92">
        <v>0.5292860279649358</v>
      </c>
      <c r="BA50" s="92">
        <v>0.1790975489232715</v>
      </c>
      <c r="BB50" s="92">
        <v>5.199732789206755</v>
      </c>
      <c r="BC50" s="92">
        <v>0.7407133331230584</v>
      </c>
      <c r="BD50" s="92">
        <v>1.7722327224849308</v>
      </c>
      <c r="BE50" s="92">
        <v>0.9353995262346166</v>
      </c>
      <c r="BF50" s="92">
        <v>0.41031899501567765</v>
      </c>
      <c r="BG50" s="92">
        <v>0.06959288365250627</v>
      </c>
      <c r="BH50" s="92">
        <v>0.3373698014601161</v>
      </c>
      <c r="BI50" s="92">
        <v>0.5067017016895583</v>
      </c>
      <c r="BJ50" s="92">
        <v>0.42722185693708814</v>
      </c>
      <c r="BK50" s="93">
        <v>2.7052666567999246</v>
      </c>
      <c r="BL50" s="90" t="s">
        <v>205</v>
      </c>
      <c r="BM50" s="92">
        <v>0.4031817817880963</v>
      </c>
      <c r="BN50" s="92">
        <v>0.20706005853727968</v>
      </c>
      <c r="BO50" s="92">
        <v>0.5000295193521593</v>
      </c>
      <c r="BP50" s="92">
        <v>1.594975078388033</v>
      </c>
      <c r="BQ50" s="92">
        <v>9.361395319120373</v>
      </c>
      <c r="BR50" s="92">
        <v>1.6211785581130906</v>
      </c>
      <c r="BS50" s="92">
        <v>5.633343766200261</v>
      </c>
      <c r="BT50" s="92">
        <v>2.106893213541376</v>
      </c>
      <c r="BU50" s="92">
        <v>3.60861948908067</v>
      </c>
      <c r="BV50" s="92">
        <v>2.5085990277215022</v>
      </c>
      <c r="BW50" s="92">
        <v>0.08208806148436242</v>
      </c>
      <c r="BX50" s="92">
        <v>1.01791218114045</v>
      </c>
      <c r="BY50" s="92">
        <v>7.80265221269785</v>
      </c>
      <c r="BZ50" s="92">
        <v>0.7476281402727264</v>
      </c>
      <c r="CA50" s="93">
        <v>1.799891951083603</v>
      </c>
      <c r="CB50" s="92">
        <v>1.182897053483405</v>
      </c>
      <c r="CC50" s="92">
        <v>4.072255286592473</v>
      </c>
      <c r="CD50" s="92">
        <v>35.887485169558346</v>
      </c>
      <c r="CE50" s="92">
        <v>8.089151678518888</v>
      </c>
      <c r="CF50" s="92">
        <v>13.313207605155617</v>
      </c>
      <c r="CG50" s="92">
        <v>9.020851176366403</v>
      </c>
      <c r="CH50" s="92">
        <v>5.4642747095174435</v>
      </c>
      <c r="CI50" s="92" t="s">
        <v>225</v>
      </c>
      <c r="CJ50" s="92" t="s">
        <v>223</v>
      </c>
      <c r="CK50" s="92" t="s">
        <v>223</v>
      </c>
      <c r="CL50" s="92"/>
      <c r="CM50" s="92" t="s">
        <v>223</v>
      </c>
      <c r="CN50" s="92" t="s">
        <v>223</v>
      </c>
      <c r="CO50" s="93" t="s">
        <v>223</v>
      </c>
    </row>
    <row r="51" spans="1:93" s="12" customFormat="1" ht="11.25" customHeight="1">
      <c r="A51" s="90" t="s">
        <v>206</v>
      </c>
      <c r="B51" s="91" t="s">
        <v>222</v>
      </c>
      <c r="C51" s="57" t="s">
        <v>222</v>
      </c>
      <c r="D51" s="57" t="s">
        <v>222</v>
      </c>
      <c r="E51" s="57"/>
      <c r="F51" s="92" t="s">
        <v>223</v>
      </c>
      <c r="G51" s="92">
        <v>100</v>
      </c>
      <c r="H51" s="92">
        <v>94.63323235208321</v>
      </c>
      <c r="I51" s="92">
        <v>86.1556021652601</v>
      </c>
      <c r="J51" s="92">
        <v>63.183891738300005</v>
      </c>
      <c r="K51" s="92">
        <v>49.98207648951874</v>
      </c>
      <c r="L51" s="92">
        <v>0.5015538601761778</v>
      </c>
      <c r="M51" s="92">
        <v>12.700217898133792</v>
      </c>
      <c r="N51" s="92">
        <f>N18/G18*100</f>
        <v>11.463087951758629</v>
      </c>
      <c r="O51" s="93">
        <v>11.508655093054932</v>
      </c>
      <c r="P51" s="92">
        <v>0.5494912321578982</v>
      </c>
      <c r="Q51" s="92">
        <v>7.928128082047384</v>
      </c>
      <c r="R51" s="92">
        <v>5.3667676479168005</v>
      </c>
      <c r="S51" s="92" t="s">
        <v>224</v>
      </c>
      <c r="T51" s="92" t="s">
        <v>224</v>
      </c>
      <c r="U51" s="92"/>
      <c r="V51" s="92" t="s">
        <v>224</v>
      </c>
      <c r="W51" s="92" t="s">
        <v>224</v>
      </c>
      <c r="X51" s="92">
        <v>100</v>
      </c>
      <c r="Y51" s="92">
        <v>18.717387317591665</v>
      </c>
      <c r="Z51" s="92">
        <v>1.8849765521784208</v>
      </c>
      <c r="AA51" s="92">
        <v>2.5271437072633978</v>
      </c>
      <c r="AB51" s="92">
        <v>1.4601836153434462</v>
      </c>
      <c r="AC51" s="92">
        <v>0.9291363042640228</v>
      </c>
      <c r="AD51" s="92">
        <v>2.392070781357017</v>
      </c>
      <c r="AE51" s="93">
        <v>0.7607536238393048</v>
      </c>
      <c r="AF51" s="90" t="s">
        <v>206</v>
      </c>
      <c r="AG51" s="92">
        <v>0.7140076874422226</v>
      </c>
      <c r="AH51" s="92">
        <v>1.2296726287384585</v>
      </c>
      <c r="AI51" s="92">
        <v>2.104315671678101</v>
      </c>
      <c r="AJ51" s="92">
        <v>0.8781050118081208</v>
      </c>
      <c r="AK51" s="92">
        <v>0.9687711694717971</v>
      </c>
      <c r="AL51" s="92">
        <v>2.868269277552594</v>
      </c>
      <c r="AM51" s="92">
        <v>4.016931834768648</v>
      </c>
      <c r="AN51" s="92">
        <v>2.127314372971941</v>
      </c>
      <c r="AO51" s="92">
        <v>1.8895987484514705</v>
      </c>
      <c r="AP51" s="92">
        <v>5.311165504567928</v>
      </c>
      <c r="AQ51" s="92">
        <v>2.301647897181396</v>
      </c>
      <c r="AR51" s="92">
        <v>1.2393474282249644</v>
      </c>
      <c r="AS51" s="92">
        <v>0.5804131158094082</v>
      </c>
      <c r="AT51" s="93">
        <v>1.189775776697394</v>
      </c>
      <c r="AU51" s="93">
        <v>2.9119649386763675</v>
      </c>
      <c r="AV51" s="92">
        <v>0.9408508583811459</v>
      </c>
      <c r="AW51" s="92">
        <v>0.4711271796368863</v>
      </c>
      <c r="AX51" s="92">
        <v>0.2378466179371157</v>
      </c>
      <c r="AY51" s="92">
        <v>0.544333786196288</v>
      </c>
      <c r="AZ51" s="92">
        <v>0.5279408957704097</v>
      </c>
      <c r="BA51" s="92">
        <v>0.18975332068311196</v>
      </c>
      <c r="BB51" s="92">
        <v>4.263816998454278</v>
      </c>
      <c r="BC51" s="92">
        <v>0.13181680383548725</v>
      </c>
      <c r="BD51" s="92">
        <v>1.6854735786278627</v>
      </c>
      <c r="BE51" s="92">
        <v>0.786091493287523</v>
      </c>
      <c r="BF51" s="92">
        <v>0.39887495368447057</v>
      </c>
      <c r="BG51" s="92">
        <v>0.04764417696836322</v>
      </c>
      <c r="BH51" s="92">
        <v>0.2514137932325058</v>
      </c>
      <c r="BI51" s="92">
        <v>0.5358192141143535</v>
      </c>
      <c r="BJ51" s="92">
        <v>0.42679526477512175</v>
      </c>
      <c r="BK51" s="93">
        <v>1.9970694901361958</v>
      </c>
      <c r="BL51" s="90" t="s">
        <v>206</v>
      </c>
      <c r="BM51" s="92">
        <v>0.34514893951472553</v>
      </c>
      <c r="BN51" s="92">
        <v>0.19718251874141526</v>
      </c>
      <c r="BO51" s="92">
        <v>0.4661681431496057</v>
      </c>
      <c r="BP51" s="92">
        <v>0.9885698887304493</v>
      </c>
      <c r="BQ51" s="92">
        <v>7.828260145440119</v>
      </c>
      <c r="BR51" s="92">
        <v>1.1095516656748594</v>
      </c>
      <c r="BS51" s="92">
        <v>4.56978019304687</v>
      </c>
      <c r="BT51" s="92">
        <v>2.1489470000636257</v>
      </c>
      <c r="BU51" s="92">
        <v>4.039556269157788</v>
      </c>
      <c r="BV51" s="92">
        <v>3.171238336907582</v>
      </c>
      <c r="BW51" s="92">
        <v>0.09379128631792477</v>
      </c>
      <c r="BX51" s="92">
        <v>0.77448921924181</v>
      </c>
      <c r="BY51" s="92">
        <v>7.539606795189922</v>
      </c>
      <c r="BZ51" s="92">
        <v>1.0395824678411163</v>
      </c>
      <c r="CA51" s="93">
        <v>1.6637660981552382</v>
      </c>
      <c r="CB51" s="92">
        <v>0.988345328587629</v>
      </c>
      <c r="CC51" s="92">
        <v>3.847819333879763</v>
      </c>
      <c r="CD51" s="92">
        <v>43.37424070601708</v>
      </c>
      <c r="CE51" s="92">
        <v>7.11341035746232</v>
      </c>
      <c r="CF51" s="92">
        <v>22.76315641736748</v>
      </c>
      <c r="CG51" s="92">
        <v>7.870477452290325</v>
      </c>
      <c r="CH51" s="92">
        <v>5.62730875896837</v>
      </c>
      <c r="CI51" s="92" t="s">
        <v>225</v>
      </c>
      <c r="CJ51" s="92" t="s">
        <v>223</v>
      </c>
      <c r="CK51" s="92" t="s">
        <v>223</v>
      </c>
      <c r="CL51" s="92"/>
      <c r="CM51" s="92" t="s">
        <v>223</v>
      </c>
      <c r="CN51" s="92" t="s">
        <v>223</v>
      </c>
      <c r="CO51" s="93" t="s">
        <v>223</v>
      </c>
    </row>
    <row r="52" spans="1:93" s="12" customFormat="1" ht="11.25" customHeight="1">
      <c r="A52" s="94" t="s">
        <v>207</v>
      </c>
      <c r="B52" s="95" t="s">
        <v>222</v>
      </c>
      <c r="C52" s="81" t="s">
        <v>222</v>
      </c>
      <c r="D52" s="81" t="s">
        <v>222</v>
      </c>
      <c r="E52" s="81"/>
      <c r="F52" s="96" t="s">
        <v>223</v>
      </c>
      <c r="G52" s="96">
        <v>100</v>
      </c>
      <c r="H52" s="97">
        <f aca="true" t="shared" si="4" ref="H52:R52">H19/$G$19*100</f>
        <v>96.78848917436872</v>
      </c>
      <c r="I52" s="97">
        <f t="shared" si="4"/>
        <v>89.29755900081241</v>
      </c>
      <c r="J52" s="97">
        <f t="shared" si="4"/>
        <v>68.15624235785262</v>
      </c>
      <c r="K52" s="97">
        <f t="shared" si="4"/>
        <v>55.58066810342853</v>
      </c>
      <c r="L52" s="97">
        <f t="shared" si="4"/>
        <v>0.21696829201498066</v>
      </c>
      <c r="M52" s="97">
        <f t="shared" si="4"/>
        <v>12.358617411319033</v>
      </c>
      <c r="N52" s="97">
        <f t="shared" si="4"/>
        <v>10.105895547473134</v>
      </c>
      <c r="O52" s="96">
        <f t="shared" si="4"/>
        <v>11.035398197666803</v>
      </c>
      <c r="P52" s="97">
        <f t="shared" si="4"/>
        <v>0.9764088341620817</v>
      </c>
      <c r="Q52" s="97">
        <f t="shared" si="4"/>
        <v>6.514475543754528</v>
      </c>
      <c r="R52" s="97">
        <f t="shared" si="4"/>
        <v>3.2114993767213433</v>
      </c>
      <c r="S52" s="97" t="s">
        <v>224</v>
      </c>
      <c r="T52" s="97" t="s">
        <v>224</v>
      </c>
      <c r="U52" s="97"/>
      <c r="V52" s="97" t="s">
        <v>224</v>
      </c>
      <c r="W52" s="97" t="s">
        <v>224</v>
      </c>
      <c r="X52" s="97">
        <v>100</v>
      </c>
      <c r="Y52" s="97">
        <f aca="true" t="shared" si="5" ref="Y52:AE52">Y19/$X$19*100</f>
        <v>19.045887291582876</v>
      </c>
      <c r="Z52" s="97">
        <f t="shared" si="5"/>
        <v>1.822137071816152</v>
      </c>
      <c r="AA52" s="97">
        <f t="shared" si="5"/>
        <v>2.3248308699390434</v>
      </c>
      <c r="AB52" s="97">
        <f t="shared" si="5"/>
        <v>1.4675198833690979</v>
      </c>
      <c r="AC52" s="97">
        <f t="shared" si="5"/>
        <v>0.8776017770798762</v>
      </c>
      <c r="AD52" s="97">
        <f t="shared" si="5"/>
        <v>2.3134310984161544</v>
      </c>
      <c r="AE52" s="96">
        <f t="shared" si="5"/>
        <v>0.7372521252144482</v>
      </c>
      <c r="AF52" s="94" t="s">
        <v>207</v>
      </c>
      <c r="AG52" s="97">
        <f aca="true" t="shared" si="6" ref="AG52:BK52">AG19/$X$19*100</f>
        <v>0.7386570266345225</v>
      </c>
      <c r="AH52" s="97">
        <f t="shared" si="6"/>
        <v>1.2475524610260276</v>
      </c>
      <c r="AI52" s="97">
        <f t="shared" si="6"/>
        <v>2.1340251870726594</v>
      </c>
      <c r="AJ52" s="97">
        <f t="shared" si="6"/>
        <v>0.8595588288420642</v>
      </c>
      <c r="AK52" s="97">
        <f t="shared" si="6"/>
        <v>1.0829983646947472</v>
      </c>
      <c r="AL52" s="97">
        <f t="shared" si="6"/>
        <v>3.4403225974780813</v>
      </c>
      <c r="AM52" s="97">
        <f t="shared" si="6"/>
        <v>3.270530225851952</v>
      </c>
      <c r="AN52" s="97">
        <f t="shared" si="6"/>
        <v>1.6059829533275691</v>
      </c>
      <c r="AO52" s="97">
        <f t="shared" si="6"/>
        <v>1.6645472725243833</v>
      </c>
      <c r="AP52" s="97">
        <f t="shared" si="6"/>
        <v>5.648667069672674</v>
      </c>
      <c r="AQ52" s="97">
        <f t="shared" si="6"/>
        <v>2.5906984286779715</v>
      </c>
      <c r="AR52" s="97">
        <f t="shared" si="6"/>
        <v>1.2439398573744078</v>
      </c>
      <c r="AS52" s="97">
        <f t="shared" si="6"/>
        <v>0.6524362194825306</v>
      </c>
      <c r="AT52" s="96">
        <f t="shared" si="6"/>
        <v>1.16149221403633</v>
      </c>
      <c r="AU52" s="96">
        <f t="shared" si="6"/>
        <v>2.9934836658132893</v>
      </c>
      <c r="AV52" s="97">
        <f t="shared" si="6"/>
        <v>1.0602188916692556</v>
      </c>
      <c r="AW52" s="97">
        <f t="shared" si="6"/>
        <v>0.483848049073608</v>
      </c>
      <c r="AX52" s="97">
        <f t="shared" si="6"/>
        <v>0.1725419644054176</v>
      </c>
      <c r="AY52" s="97">
        <f t="shared" si="6"/>
        <v>0.5780968643403105</v>
      </c>
      <c r="AZ52" s="97">
        <f t="shared" si="6"/>
        <v>0.5325780583299013</v>
      </c>
      <c r="BA52" s="97">
        <f t="shared" si="6"/>
        <v>0.16617976797450945</v>
      </c>
      <c r="BB52" s="97">
        <f t="shared" si="6"/>
        <v>4.619376079265341</v>
      </c>
      <c r="BC52" s="97">
        <f t="shared" si="6"/>
        <v>0.10693306808794523</v>
      </c>
      <c r="BD52" s="97">
        <f t="shared" si="6"/>
        <v>1.663021950982588</v>
      </c>
      <c r="BE52" s="97">
        <f t="shared" si="6"/>
        <v>0.9180227979374442</v>
      </c>
      <c r="BF52" s="97">
        <f t="shared" si="6"/>
        <v>0.44332667811460624</v>
      </c>
      <c r="BG52" s="97">
        <f t="shared" si="6"/>
        <v>0.32497376848348514</v>
      </c>
      <c r="BH52" s="97">
        <f t="shared" si="6"/>
        <v>0.3371763408178453</v>
      </c>
      <c r="BI52" s="97">
        <f t="shared" si="6"/>
        <v>0.4444104592100922</v>
      </c>
      <c r="BJ52" s="97">
        <f t="shared" si="6"/>
        <v>0.38127017538789326</v>
      </c>
      <c r="BK52" s="96">
        <f t="shared" si="6"/>
        <v>2.627205795579618</v>
      </c>
      <c r="BL52" s="94" t="s">
        <v>207</v>
      </c>
      <c r="BM52" s="97">
        <f aca="true" t="shared" si="7" ref="BM52:CH52">BM19/$X$19*100</f>
        <v>0.4430055577900179</v>
      </c>
      <c r="BN52" s="97">
        <f t="shared" si="7"/>
        <v>0.1572887489874675</v>
      </c>
      <c r="BO52" s="97">
        <f t="shared" si="7"/>
        <v>0.6309612977756798</v>
      </c>
      <c r="BP52" s="97">
        <f t="shared" si="7"/>
        <v>1.3961107511887472</v>
      </c>
      <c r="BQ52" s="97">
        <f t="shared" si="7"/>
        <v>10.569274083422243</v>
      </c>
      <c r="BR52" s="97">
        <f t="shared" si="7"/>
        <v>1.1247239368709554</v>
      </c>
      <c r="BS52" s="97">
        <f t="shared" si="7"/>
        <v>7.067416803744905</v>
      </c>
      <c r="BT52" s="97">
        <f t="shared" si="7"/>
        <v>2.3770329927049487</v>
      </c>
      <c r="BU52" s="97">
        <f t="shared" si="7"/>
        <v>3.7243535245765425</v>
      </c>
      <c r="BV52" s="97">
        <f t="shared" si="7"/>
        <v>2.611671599877653</v>
      </c>
      <c r="BW52" s="97">
        <f t="shared" si="7"/>
        <v>0.11881452009771692</v>
      </c>
      <c r="BX52" s="97">
        <f t="shared" si="7"/>
        <v>0.9937670544997387</v>
      </c>
      <c r="BY52" s="97">
        <f t="shared" si="7"/>
        <v>8.879599145498815</v>
      </c>
      <c r="BZ52" s="97">
        <f t="shared" si="7"/>
        <v>0.7207545685387179</v>
      </c>
      <c r="CA52" s="96">
        <f t="shared" si="7"/>
        <v>1.7097650282304908</v>
      </c>
      <c r="CB52" s="97">
        <f t="shared" si="7"/>
        <v>1.2335837269064311</v>
      </c>
      <c r="CC52" s="97">
        <f t="shared" si="7"/>
        <v>5.215395471721743</v>
      </c>
      <c r="CD52" s="97">
        <f t="shared" si="7"/>
        <v>38.621643188756934</v>
      </c>
      <c r="CE52" s="97">
        <f t="shared" si="7"/>
        <v>5.791184283729074</v>
      </c>
      <c r="CF52" s="97">
        <f t="shared" si="7"/>
        <v>20.43304681372372</v>
      </c>
      <c r="CG52" s="97">
        <f t="shared" si="7"/>
        <v>8.290062369595043</v>
      </c>
      <c r="CH52" s="97">
        <f t="shared" si="7"/>
        <v>4.107349721709099</v>
      </c>
      <c r="CI52" s="97" t="s">
        <v>225</v>
      </c>
      <c r="CJ52" s="97" t="s">
        <v>223</v>
      </c>
      <c r="CK52" s="97" t="s">
        <v>223</v>
      </c>
      <c r="CL52" s="97"/>
      <c r="CM52" s="97" t="s">
        <v>223</v>
      </c>
      <c r="CN52" s="97" t="s">
        <v>223</v>
      </c>
      <c r="CO52" s="96" t="s">
        <v>223</v>
      </c>
    </row>
    <row r="53" spans="1:93" s="12" customFormat="1" ht="16.5" customHeight="1">
      <c r="A53" s="42" t="s">
        <v>226</v>
      </c>
      <c r="B53" s="43"/>
      <c r="C53" s="43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</row>
    <row r="54" spans="1:93" s="12" customFormat="1" ht="11.25" customHeight="1">
      <c r="A54" s="86" t="s">
        <v>202</v>
      </c>
      <c r="B54" s="87" t="s">
        <v>222</v>
      </c>
      <c r="C54" s="48" t="s">
        <v>222</v>
      </c>
      <c r="D54" s="48" t="s">
        <v>222</v>
      </c>
      <c r="E54" s="48"/>
      <c r="F54" s="88">
        <v>5.37960160407356</v>
      </c>
      <c r="G54" s="88">
        <v>-4.454574411608565</v>
      </c>
      <c r="H54" s="88">
        <v>-5.969999148559194</v>
      </c>
      <c r="I54" s="88">
        <v>-8.406232712614498</v>
      </c>
      <c r="J54" s="88">
        <v>1.1940238431007202</v>
      </c>
      <c r="K54" s="88">
        <v>-2.347138814109201</v>
      </c>
      <c r="L54" s="88">
        <v>-29.814285714285717</v>
      </c>
      <c r="M54" s="88">
        <v>16.196927229315893</v>
      </c>
      <c r="N54" s="89">
        <v>-4.3</v>
      </c>
      <c r="O54" s="89">
        <v>-16.589815044418472</v>
      </c>
      <c r="P54" s="88">
        <v>128.3785788458686</v>
      </c>
      <c r="Q54" s="88">
        <v>21.038834511509886</v>
      </c>
      <c r="R54" s="88">
        <v>106.5120311022381</v>
      </c>
      <c r="S54" s="88">
        <v>33.31320086439003</v>
      </c>
      <c r="T54" s="88">
        <v>-24.54360368471069</v>
      </c>
      <c r="U54" s="88"/>
      <c r="V54" s="88">
        <v>5.37960160407356</v>
      </c>
      <c r="W54" s="88">
        <v>-0.25316161820821936</v>
      </c>
      <c r="X54" s="88">
        <v>1.6633745477834017</v>
      </c>
      <c r="Y54" s="88">
        <v>-8.612205095704796</v>
      </c>
      <c r="Z54" s="88">
        <v>-17.083587997322393</v>
      </c>
      <c r="AA54" s="88">
        <v>-12.406304682807068</v>
      </c>
      <c r="AB54" s="88">
        <v>-2.173323471400399</v>
      </c>
      <c r="AC54" s="88">
        <v>-9.781307550644572</v>
      </c>
      <c r="AD54" s="88">
        <v>-6.47173232722062</v>
      </c>
      <c r="AE54" s="89">
        <v>-0.9907628128724671</v>
      </c>
      <c r="AF54" s="86" t="s">
        <v>202</v>
      </c>
      <c r="AG54" s="88">
        <v>-0.3349282296650718</v>
      </c>
      <c r="AH54" s="88">
        <v>-5.820319511757314</v>
      </c>
      <c r="AI54" s="88">
        <v>-7.465864963046474</v>
      </c>
      <c r="AJ54" s="88">
        <v>-4.913026482947331</v>
      </c>
      <c r="AK54" s="88">
        <v>-6.864235055724412</v>
      </c>
      <c r="AL54" s="88">
        <v>-9.814299318731228</v>
      </c>
      <c r="AM54" s="88">
        <v>62.21637619204209</v>
      </c>
      <c r="AN54" s="88">
        <v>7.062122268712222</v>
      </c>
      <c r="AO54" s="88">
        <v>111.4343497199751</v>
      </c>
      <c r="AP54" s="88">
        <v>0.3899336740601008</v>
      </c>
      <c r="AQ54" s="88">
        <v>-2.199555925617547</v>
      </c>
      <c r="AR54" s="88">
        <v>4.345945945945946</v>
      </c>
      <c r="AS54" s="88">
        <v>-0.07437709185570844</v>
      </c>
      <c r="AT54" s="89">
        <v>2.821623852264516</v>
      </c>
      <c r="AU54" s="89">
        <v>9.687249398556535</v>
      </c>
      <c r="AV54" s="88">
        <v>13.554894179894186</v>
      </c>
      <c r="AW54" s="88">
        <v>52.59686727122836</v>
      </c>
      <c r="AX54" s="88">
        <v>5.017801513128621</v>
      </c>
      <c r="AY54" s="88">
        <v>-6.628940986257073</v>
      </c>
      <c r="AZ54" s="88">
        <v>-3.3786954481464098</v>
      </c>
      <c r="BA54" s="88">
        <v>9.887987640015455</v>
      </c>
      <c r="BB54" s="88">
        <v>-23.13753581661891</v>
      </c>
      <c r="BC54" s="88">
        <v>-86.93818780211868</v>
      </c>
      <c r="BD54" s="88">
        <v>-16.476790808851874</v>
      </c>
      <c r="BE54" s="88">
        <v>-10.916812390706971</v>
      </c>
      <c r="BF54" s="88">
        <v>5.357487922705318</v>
      </c>
      <c r="BG54" s="88">
        <v>-54.61013645224172</v>
      </c>
      <c r="BH54" s="88">
        <v>2.3048371647509525</v>
      </c>
      <c r="BI54" s="88">
        <v>-6.320019483682415</v>
      </c>
      <c r="BJ54" s="88">
        <v>-18.66171344707393</v>
      </c>
      <c r="BK54" s="89">
        <v>2.9283650321300687</v>
      </c>
      <c r="BL54" s="86" t="s">
        <v>202</v>
      </c>
      <c r="BM54" s="88">
        <v>-34.567208824079266</v>
      </c>
      <c r="BN54" s="88" t="s">
        <v>227</v>
      </c>
      <c r="BO54" s="88">
        <v>-13.691133186166294</v>
      </c>
      <c r="BP54" s="88">
        <v>19.514997581035317</v>
      </c>
      <c r="BQ54" s="88">
        <v>27.412778612772215</v>
      </c>
      <c r="BR54" s="88">
        <v>-20.065587210493955</v>
      </c>
      <c r="BS54" s="88">
        <v>44.00316481508671</v>
      </c>
      <c r="BT54" s="88">
        <v>9.404542149130172</v>
      </c>
      <c r="BU54" s="88">
        <v>1.7613857532113661</v>
      </c>
      <c r="BV54" s="88">
        <v>-1.7591165896250642</v>
      </c>
      <c r="BW54" s="88">
        <v>66.06550580431178</v>
      </c>
      <c r="BX54" s="88">
        <v>4.835732742709487</v>
      </c>
      <c r="BY54" s="88">
        <v>10.167256575751267</v>
      </c>
      <c r="BZ54" s="88">
        <v>67.09016393442623</v>
      </c>
      <c r="CA54" s="89">
        <v>5.198686853838997</v>
      </c>
      <c r="CB54" s="88">
        <v>-0.06829046209879354</v>
      </c>
      <c r="CC54" s="88">
        <v>6.197580468098182</v>
      </c>
      <c r="CD54" s="88">
        <v>-1.1613223289586434</v>
      </c>
      <c r="CE54" s="88">
        <v>-10.789755310079622</v>
      </c>
      <c r="CF54" s="88">
        <v>-16.730331684305003</v>
      </c>
      <c r="CG54" s="88">
        <v>-11.204403747100816</v>
      </c>
      <c r="CH54" s="88">
        <v>84.41042116835362</v>
      </c>
      <c r="CI54" s="88">
        <v>-7.13435761315676</v>
      </c>
      <c r="CJ54" s="88">
        <v>14.421749395017489</v>
      </c>
      <c r="CK54" s="88">
        <v>-21.29185480010138</v>
      </c>
      <c r="CL54" s="88"/>
      <c r="CM54" s="88">
        <v>-3.9958545276891617</v>
      </c>
      <c r="CN54" s="88">
        <v>-13.013920002981225</v>
      </c>
      <c r="CO54" s="89">
        <v>-21.019898481180476</v>
      </c>
    </row>
    <row r="55" spans="1:93" s="12" customFormat="1" ht="11.25" customHeight="1">
      <c r="A55" s="90" t="s">
        <v>203</v>
      </c>
      <c r="B55" s="91" t="s">
        <v>222</v>
      </c>
      <c r="C55" s="57" t="s">
        <v>222</v>
      </c>
      <c r="D55" s="57" t="s">
        <v>222</v>
      </c>
      <c r="E55" s="57"/>
      <c r="F55" s="92">
        <v>-2.8456904929643145</v>
      </c>
      <c r="G55" s="92">
        <v>2.454701300471629</v>
      </c>
      <c r="H55" s="92">
        <v>2.343436727678916</v>
      </c>
      <c r="I55" s="92">
        <v>4.7725901020707395</v>
      </c>
      <c r="J55" s="92">
        <v>4.782263895774763</v>
      </c>
      <c r="K55" s="92">
        <v>10.74533981481547</v>
      </c>
      <c r="L55" s="92">
        <v>-29.839202116832897</v>
      </c>
      <c r="M55" s="92">
        <v>-12.919765632561298</v>
      </c>
      <c r="N55" s="93">
        <f>(N15/N14-1)*100</f>
        <v>26.289536708233552</v>
      </c>
      <c r="O55" s="93">
        <v>-13.734308105576465</v>
      </c>
      <c r="P55" s="92">
        <v>-73.69519324455993</v>
      </c>
      <c r="Q55" s="92">
        <v>-12.89120338738753</v>
      </c>
      <c r="R55" s="92">
        <v>6.160825966206618</v>
      </c>
      <c r="S55" s="92">
        <v>-12.270109748660873</v>
      </c>
      <c r="T55" s="92">
        <v>9.694427602502454</v>
      </c>
      <c r="U55" s="92"/>
      <c r="V55" s="92">
        <v>-2.8456904929643145</v>
      </c>
      <c r="W55" s="92">
        <v>2.558706977692249</v>
      </c>
      <c r="X55" s="92">
        <v>0.8315943935726766</v>
      </c>
      <c r="Y55" s="92">
        <v>-0.4657258584659818</v>
      </c>
      <c r="Z55" s="92">
        <v>-7.358038558403612</v>
      </c>
      <c r="AA55" s="92">
        <v>-7.592709925086661</v>
      </c>
      <c r="AB55" s="92">
        <v>-7.58219186713206</v>
      </c>
      <c r="AC55" s="92">
        <v>15.697481564644944</v>
      </c>
      <c r="AD55" s="92">
        <v>-10.50714157278776</v>
      </c>
      <c r="AE55" s="93">
        <v>0.005015925563656154</v>
      </c>
      <c r="AF55" s="90" t="s">
        <v>203</v>
      </c>
      <c r="AG55" s="92">
        <v>-5.835600362724702</v>
      </c>
      <c r="AH55" s="92">
        <v>-3.8182366862025585</v>
      </c>
      <c r="AI55" s="92">
        <v>2.8281665989801974</v>
      </c>
      <c r="AJ55" s="92">
        <v>14.63220369466356</v>
      </c>
      <c r="AK55" s="92">
        <v>-9.559423443024206</v>
      </c>
      <c r="AL55" s="92">
        <v>19.884929096016513</v>
      </c>
      <c r="AM55" s="92">
        <v>19.693898236367314</v>
      </c>
      <c r="AN55" s="92">
        <v>46.93661541801799</v>
      </c>
      <c r="AO55" s="92">
        <v>7.382949500895197</v>
      </c>
      <c r="AP55" s="92">
        <v>2.499804348811052</v>
      </c>
      <c r="AQ55" s="92">
        <v>-1.9545938275984276</v>
      </c>
      <c r="AR55" s="92">
        <v>16.901505732836043</v>
      </c>
      <c r="AS55" s="92">
        <v>-9.437414712814796</v>
      </c>
      <c r="AT55" s="93">
        <v>3.8152811919931695</v>
      </c>
      <c r="AU55" s="93">
        <v>0.514207730174987</v>
      </c>
      <c r="AV55" s="92">
        <v>-20.358775736043565</v>
      </c>
      <c r="AW55" s="92">
        <v>24.20313344138303</v>
      </c>
      <c r="AX55" s="92">
        <v>55.630893103082954</v>
      </c>
      <c r="AY55" s="92">
        <v>20.79365079365081</v>
      </c>
      <c r="AZ55" s="92">
        <v>4.2091630241217315</v>
      </c>
      <c r="BA55" s="92">
        <v>-22.96133567662566</v>
      </c>
      <c r="BB55" s="92">
        <v>19.43332785117775</v>
      </c>
      <c r="BC55" s="92">
        <v>260.51181102362204</v>
      </c>
      <c r="BD55" s="92">
        <v>19.623342603598083</v>
      </c>
      <c r="BE55" s="92">
        <v>0.4463451112357353</v>
      </c>
      <c r="BF55" s="92">
        <v>9.147599614837908</v>
      </c>
      <c r="BG55" s="92">
        <v>53.21022117242862</v>
      </c>
      <c r="BH55" s="92">
        <v>1.9427702030546001</v>
      </c>
      <c r="BI55" s="92">
        <v>5.897135924433461</v>
      </c>
      <c r="BJ55" s="92">
        <v>33.431068508598806</v>
      </c>
      <c r="BK55" s="93">
        <v>8.407357747423116</v>
      </c>
      <c r="BL55" s="90" t="s">
        <v>203</v>
      </c>
      <c r="BM55" s="92">
        <v>0.6071428571428505</v>
      </c>
      <c r="BN55" s="92">
        <v>74.91207502930833</v>
      </c>
      <c r="BO55" s="92">
        <v>55.04875579474611</v>
      </c>
      <c r="BP55" s="92">
        <v>-8.353994838840261</v>
      </c>
      <c r="BQ55" s="92">
        <v>6.627847878875337</v>
      </c>
      <c r="BR55" s="92">
        <v>41.76282051282052</v>
      </c>
      <c r="BS55" s="92">
        <v>-1.1322892180463895</v>
      </c>
      <c r="BT55" s="92">
        <v>20.619176051027054</v>
      </c>
      <c r="BU55" s="92">
        <v>-21.670970004143953</v>
      </c>
      <c r="BV55" s="92">
        <v>-35.23286716333377</v>
      </c>
      <c r="BW55" s="92">
        <v>-9.087504681063551</v>
      </c>
      <c r="BX55" s="92">
        <v>21.0387323943662</v>
      </c>
      <c r="BY55" s="92">
        <v>1.3790894964512246</v>
      </c>
      <c r="BZ55" s="92">
        <v>20.989698307579108</v>
      </c>
      <c r="CA55" s="93">
        <v>0.84303679552864</v>
      </c>
      <c r="CB55" s="92">
        <v>13.395975702353823</v>
      </c>
      <c r="CC55" s="92">
        <v>-6.607572037730969</v>
      </c>
      <c r="CD55" s="92">
        <v>-4.1158718208066825</v>
      </c>
      <c r="CE55" s="92">
        <v>50.22264016672595</v>
      </c>
      <c r="CF55" s="92">
        <v>-9.189342474681638</v>
      </c>
      <c r="CG55" s="92">
        <v>25.902400275900295</v>
      </c>
      <c r="CH55" s="92">
        <v>-50.5515655313299</v>
      </c>
      <c r="CI55" s="92">
        <v>9.346120177441787</v>
      </c>
      <c r="CJ55" s="92">
        <v>-7.373505685404968</v>
      </c>
      <c r="CK55" s="92">
        <v>4.345216088033355</v>
      </c>
      <c r="CL55" s="92"/>
      <c r="CM55" s="92">
        <v>1.3136957055161602</v>
      </c>
      <c r="CN55" s="92">
        <v>2.211433380389205</v>
      </c>
      <c r="CO55" s="93">
        <v>16.563590968413642</v>
      </c>
    </row>
    <row r="56" spans="1:93" s="12" customFormat="1" ht="11.25" customHeight="1">
      <c r="A56" s="90" t="s">
        <v>204</v>
      </c>
      <c r="B56" s="91" t="s">
        <v>222</v>
      </c>
      <c r="C56" s="57" t="s">
        <v>222</v>
      </c>
      <c r="D56" s="57" t="s">
        <v>222</v>
      </c>
      <c r="E56" s="57"/>
      <c r="F56" s="92">
        <v>1.3045893033337475</v>
      </c>
      <c r="G56" s="92">
        <v>4.057781229331647</v>
      </c>
      <c r="H56" s="92">
        <v>2.8321556968004202</v>
      </c>
      <c r="I56" s="92">
        <v>-1.2799905478273255</v>
      </c>
      <c r="J56" s="92">
        <v>-5.441203062156397</v>
      </c>
      <c r="K56" s="92">
        <v>-8.532609609132336</v>
      </c>
      <c r="L56" s="92">
        <v>69.52583567030915</v>
      </c>
      <c r="M56" s="92">
        <v>4.992933801734356</v>
      </c>
      <c r="N56" s="93">
        <f>(N16/N15-1)*100</f>
        <v>-12.037351887211944</v>
      </c>
      <c r="O56" s="93">
        <v>45.79750339153647</v>
      </c>
      <c r="P56" s="92">
        <v>199.51847393277154</v>
      </c>
      <c r="Q56" s="92">
        <v>55.85172450843452</v>
      </c>
      <c r="R56" s="92">
        <v>43.45242136794809</v>
      </c>
      <c r="S56" s="92">
        <v>-3.409426336277588</v>
      </c>
      <c r="T56" s="92">
        <v>2.7594547737510133</v>
      </c>
      <c r="U56" s="92"/>
      <c r="V56" s="92">
        <v>1.3045893033337475</v>
      </c>
      <c r="W56" s="92">
        <v>5.14980536117271</v>
      </c>
      <c r="X56" s="92">
        <v>6.798587270074896</v>
      </c>
      <c r="Y56" s="92">
        <v>3.1994417902524663</v>
      </c>
      <c r="Z56" s="92">
        <v>-2.5300269010722354</v>
      </c>
      <c r="AA56" s="92">
        <v>8.09315232033816</v>
      </c>
      <c r="AB56" s="92">
        <v>4.079629124625028</v>
      </c>
      <c r="AC56" s="92">
        <v>0.49180689411816303</v>
      </c>
      <c r="AD56" s="92">
        <v>8.063910267049867</v>
      </c>
      <c r="AE56" s="93">
        <v>-3.0645768025078235</v>
      </c>
      <c r="AF56" s="90" t="s">
        <v>204</v>
      </c>
      <c r="AG56" s="92">
        <v>4.868860816858334</v>
      </c>
      <c r="AH56" s="92">
        <v>3.5701900688607235</v>
      </c>
      <c r="AI56" s="92">
        <v>17.926298120700814</v>
      </c>
      <c r="AJ56" s="92">
        <v>-0.5894746279361596</v>
      </c>
      <c r="AK56" s="92">
        <v>-9.818072470305218</v>
      </c>
      <c r="AL56" s="92">
        <v>-1.39798545553097</v>
      </c>
      <c r="AM56" s="92">
        <v>9.828308916927764</v>
      </c>
      <c r="AN56" s="92">
        <v>22.43401488705419</v>
      </c>
      <c r="AO56" s="92">
        <v>2.034453815100523</v>
      </c>
      <c r="AP56" s="92">
        <v>6.449720311193974</v>
      </c>
      <c r="AQ56" s="92">
        <v>3.8179746011071325</v>
      </c>
      <c r="AR56" s="92">
        <v>-1.9453471196454908</v>
      </c>
      <c r="AS56" s="92">
        <v>0.9520221910208626</v>
      </c>
      <c r="AT56" s="93">
        <v>31.101553627950796</v>
      </c>
      <c r="AU56" s="93">
        <v>-7.32452418474967</v>
      </c>
      <c r="AV56" s="92">
        <v>5.223416703232409</v>
      </c>
      <c r="AW56" s="92">
        <v>-48.16224445411048</v>
      </c>
      <c r="AX56" s="92">
        <v>2.0081688223281047</v>
      </c>
      <c r="AY56" s="92">
        <v>-15.264006689762288</v>
      </c>
      <c r="AZ56" s="92">
        <v>3.382787012583499</v>
      </c>
      <c r="BA56" s="92">
        <v>26.211931105281174</v>
      </c>
      <c r="BB56" s="92">
        <v>-10.524423363806745</v>
      </c>
      <c r="BC56" s="92">
        <v>-30.21732008299661</v>
      </c>
      <c r="BD56" s="92">
        <v>-15.338311049371999</v>
      </c>
      <c r="BE56" s="92">
        <v>8.77788893283391</v>
      </c>
      <c r="BF56" s="92">
        <v>-18.44647958326332</v>
      </c>
      <c r="BG56" s="92">
        <v>-21.709880868955857</v>
      </c>
      <c r="BH56" s="92">
        <v>-6.124791917800366</v>
      </c>
      <c r="BI56" s="92">
        <v>7.74549918166938</v>
      </c>
      <c r="BJ56" s="92">
        <v>-19.996619337390122</v>
      </c>
      <c r="BK56" s="93">
        <v>20.436757174606246</v>
      </c>
      <c r="BL56" s="90" t="s">
        <v>204</v>
      </c>
      <c r="BM56" s="92">
        <v>58.55875044373447</v>
      </c>
      <c r="BN56" s="92">
        <v>60.85790884718498</v>
      </c>
      <c r="BO56" s="92">
        <v>-13.262079868032172</v>
      </c>
      <c r="BP56" s="92">
        <v>24.168138987043577</v>
      </c>
      <c r="BQ56" s="92">
        <v>-1.8246084800552342</v>
      </c>
      <c r="BR56" s="92">
        <v>-2.334765242294068</v>
      </c>
      <c r="BS56" s="92">
        <v>0.7688517640049186</v>
      </c>
      <c r="BT56" s="92">
        <v>-11.050824466957742</v>
      </c>
      <c r="BU56" s="92">
        <v>16.26527107428597</v>
      </c>
      <c r="BV56" s="92">
        <v>33.207318713843684</v>
      </c>
      <c r="BW56" s="92">
        <v>-28.02416586571468</v>
      </c>
      <c r="BX56" s="92">
        <v>-6.441212121212114</v>
      </c>
      <c r="BY56" s="92">
        <v>5.426041477875887</v>
      </c>
      <c r="BZ56" s="92">
        <v>-11.545284070751604</v>
      </c>
      <c r="CA56" s="93">
        <v>5.407371483996126</v>
      </c>
      <c r="CB56" s="92">
        <v>4.102984749820049</v>
      </c>
      <c r="CC56" s="92">
        <v>11.434437797123254</v>
      </c>
      <c r="CD56" s="92">
        <v>14.670869435038746</v>
      </c>
      <c r="CE56" s="92">
        <v>13.17348654803354</v>
      </c>
      <c r="CF56" s="92">
        <v>30.903921369037235</v>
      </c>
      <c r="CG56" s="92">
        <v>-4.812508840745355</v>
      </c>
      <c r="CH56" s="92">
        <v>13.170612567295104</v>
      </c>
      <c r="CI56" s="92">
        <v>-0.8251302607122146</v>
      </c>
      <c r="CJ56" s="92">
        <v>-1.5528904396331589</v>
      </c>
      <c r="CK56" s="92">
        <v>1.0958353494290751</v>
      </c>
      <c r="CL56" s="92"/>
      <c r="CM56" s="92">
        <v>4.930262698853727</v>
      </c>
      <c r="CN56" s="92">
        <v>1.498047794378432</v>
      </c>
      <c r="CO56" s="93">
        <v>5.491646432491537</v>
      </c>
    </row>
    <row r="57" spans="1:93" s="12" customFormat="1" ht="11.25" customHeight="1">
      <c r="A57" s="90" t="s">
        <v>205</v>
      </c>
      <c r="B57" s="91" t="s">
        <v>222</v>
      </c>
      <c r="C57" s="57" t="s">
        <v>222</v>
      </c>
      <c r="D57" s="57" t="s">
        <v>222</v>
      </c>
      <c r="E57" s="57"/>
      <c r="F57" s="92">
        <v>11.78106115656934</v>
      </c>
      <c r="G57" s="92">
        <v>13.160218975058857</v>
      </c>
      <c r="H57" s="92">
        <v>9.646130157339128</v>
      </c>
      <c r="I57" s="92">
        <v>10.904805115502537</v>
      </c>
      <c r="J57" s="92">
        <v>8.282115240618992</v>
      </c>
      <c r="K57" s="92">
        <v>7.716913978752227</v>
      </c>
      <c r="L57" s="92">
        <v>-46.141998783084894</v>
      </c>
      <c r="M57" s="92">
        <v>12.591557530497477</v>
      </c>
      <c r="N57" s="93">
        <f>(N17/N16-1)*100</f>
        <v>12.075886883344733</v>
      </c>
      <c r="O57" s="93">
        <v>23.744744953185283</v>
      </c>
      <c r="P57" s="92">
        <v>-49.72020405008502</v>
      </c>
      <c r="Q57" s="92">
        <v>4.654908060050533</v>
      </c>
      <c r="R57" s="92">
        <v>94.12282240393796</v>
      </c>
      <c r="S57" s="92">
        <v>9.702829334883445</v>
      </c>
      <c r="T57" s="92">
        <v>10.49910756288568</v>
      </c>
      <c r="U57" s="92"/>
      <c r="V57" s="92">
        <v>11.78106115656934</v>
      </c>
      <c r="W57" s="92">
        <v>2.907251664010224</v>
      </c>
      <c r="X57" s="92">
        <v>1.5908110572953271</v>
      </c>
      <c r="Y57" s="92">
        <v>3.534887739560588</v>
      </c>
      <c r="Z57" s="92">
        <v>-1.8872508527614018</v>
      </c>
      <c r="AA57" s="92">
        <v>4.8275398874643605</v>
      </c>
      <c r="AB57" s="92">
        <v>-3.303987842582412</v>
      </c>
      <c r="AC57" s="92">
        <v>10.485888601149984</v>
      </c>
      <c r="AD57" s="92">
        <v>6.082260880812251</v>
      </c>
      <c r="AE57" s="93">
        <v>6.219439629524226</v>
      </c>
      <c r="AF57" s="90" t="s">
        <v>205</v>
      </c>
      <c r="AG57" s="92">
        <v>-1.8609047940580603</v>
      </c>
      <c r="AH57" s="92">
        <v>-0.5070233900412946</v>
      </c>
      <c r="AI57" s="92">
        <v>0.2214138858136927</v>
      </c>
      <c r="AJ57" s="92">
        <v>-10.07372669267017</v>
      </c>
      <c r="AK57" s="92">
        <v>14.3</v>
      </c>
      <c r="AL57" s="92">
        <v>9.655512036464419</v>
      </c>
      <c r="AM57" s="92">
        <v>-26.829033221854914</v>
      </c>
      <c r="AN57" s="92">
        <v>-16.117036522998486</v>
      </c>
      <c r="AO57" s="92">
        <v>-34.776379997313875</v>
      </c>
      <c r="AP57" s="92">
        <v>2.029082892283074</v>
      </c>
      <c r="AQ57" s="92">
        <v>0.8965210800073287</v>
      </c>
      <c r="AR57" s="92">
        <v>-3.4963770844945286</v>
      </c>
      <c r="AS57" s="92">
        <v>6.404559177719715</v>
      </c>
      <c r="AT57" s="93">
        <v>8.816264838162645</v>
      </c>
      <c r="AU57" s="93">
        <v>46.50154353285893</v>
      </c>
      <c r="AV57" s="92">
        <v>64.94187965874933</v>
      </c>
      <c r="AW57" s="92">
        <v>130.0678274246556</v>
      </c>
      <c r="AX57" s="92">
        <v>104.9049049049049</v>
      </c>
      <c r="AY57" s="92">
        <v>7.242801254713993</v>
      </c>
      <c r="AZ57" s="92">
        <v>-1.6567113715766912</v>
      </c>
      <c r="BA57" s="92">
        <v>-19.945774966109365</v>
      </c>
      <c r="BB57" s="92">
        <v>9.942885480257878</v>
      </c>
      <c r="BC57" s="92">
        <v>186.65884194053208</v>
      </c>
      <c r="BD57" s="92">
        <v>-0.1241995396640827</v>
      </c>
      <c r="BE57" s="92">
        <v>-1</v>
      </c>
      <c r="BF57" s="92">
        <v>4.538196054190502</v>
      </c>
      <c r="BG57" s="92">
        <v>-38.38166845685643</v>
      </c>
      <c r="BH57" s="92">
        <v>2.0300843830255655</v>
      </c>
      <c r="BI57" s="92">
        <v>-4.8304408916568615</v>
      </c>
      <c r="BJ57" s="92">
        <v>11.60997253327698</v>
      </c>
      <c r="BK57" s="93">
        <v>7.349165596919138</v>
      </c>
      <c r="BL57" s="90" t="s">
        <v>205</v>
      </c>
      <c r="BM57" s="92">
        <v>-10.71060762100926</v>
      </c>
      <c r="BN57" s="92">
        <v>6.677083333333322</v>
      </c>
      <c r="BO57" s="92">
        <v>-2.0127580332025885</v>
      </c>
      <c r="BP57" s="92">
        <v>16.923578585403455</v>
      </c>
      <c r="BQ57" s="92">
        <v>-7.4924176733146</v>
      </c>
      <c r="BR57" s="92">
        <v>23.745292919315997</v>
      </c>
      <c r="BS57" s="92">
        <v>-20.79618848358047</v>
      </c>
      <c r="BT57" s="92">
        <v>24.159994280812125</v>
      </c>
      <c r="BU57" s="92">
        <v>24.94417103614357</v>
      </c>
      <c r="BV57" s="92">
        <v>25.30980780301575</v>
      </c>
      <c r="BW57" s="92">
        <v>-22.54864555513163</v>
      </c>
      <c r="BX57" s="92">
        <v>30.45111807840801</v>
      </c>
      <c r="BY57" s="92">
        <v>-5.224872110357159</v>
      </c>
      <c r="BZ57" s="92">
        <v>-29.377948394736343</v>
      </c>
      <c r="CA57" s="93">
        <v>-2.4822811572293935</v>
      </c>
      <c r="CB57" s="92">
        <v>-5.922364443300943</v>
      </c>
      <c r="CC57" s="92">
        <v>0.02880527633200014</v>
      </c>
      <c r="CD57" s="92">
        <v>2.307000196548925</v>
      </c>
      <c r="CE57" s="92">
        <v>19.61849520876624</v>
      </c>
      <c r="CF57" s="92">
        <v>-13.217237961684036</v>
      </c>
      <c r="CG57" s="92">
        <v>5.240277676218974</v>
      </c>
      <c r="CH57" s="92">
        <v>24.096225106873415</v>
      </c>
      <c r="CI57" s="92">
        <v>8.045159733639661</v>
      </c>
      <c r="CJ57" s="92">
        <v>18.641990777341366</v>
      </c>
      <c r="CK57" s="92">
        <v>13.59331969711388</v>
      </c>
      <c r="CL57" s="92"/>
      <c r="CM57" s="92">
        <v>14.023956633681834</v>
      </c>
      <c r="CN57" s="92">
        <v>38.058668229522155</v>
      </c>
      <c r="CO57" s="93">
        <v>23.691742860627073</v>
      </c>
    </row>
    <row r="58" spans="1:93" s="12" customFormat="1" ht="11.25" customHeight="1">
      <c r="A58" s="90" t="s">
        <v>206</v>
      </c>
      <c r="B58" s="91" t="s">
        <v>222</v>
      </c>
      <c r="C58" s="57" t="s">
        <v>222</v>
      </c>
      <c r="D58" s="57" t="s">
        <v>222</v>
      </c>
      <c r="E58" s="57"/>
      <c r="F58" s="92">
        <v>-5.992681109904785</v>
      </c>
      <c r="G58" s="92">
        <v>-5.867513278199199</v>
      </c>
      <c r="H58" s="92">
        <v>-4.07422196119308</v>
      </c>
      <c r="I58" s="92">
        <v>-4.132665140920588</v>
      </c>
      <c r="J58" s="92">
        <v>-3.8161796031483064</v>
      </c>
      <c r="K58" s="92">
        <v>-0.7295859115159509</v>
      </c>
      <c r="L58" s="92">
        <v>62.85966460723742</v>
      </c>
      <c r="M58" s="92">
        <v>-15.51995973049518</v>
      </c>
      <c r="N58" s="93">
        <f>(N18/N17-1)*100</f>
        <v>16.5547890687185</v>
      </c>
      <c r="O58" s="93">
        <v>-19.76600607156257</v>
      </c>
      <c r="P58" s="92">
        <v>3.5868740904712038</v>
      </c>
      <c r="Q58" s="92">
        <v>-3.930483678868435</v>
      </c>
      <c r="R58" s="92">
        <v>-29.204895378706276</v>
      </c>
      <c r="S58" s="92">
        <v>-4.867966363454157</v>
      </c>
      <c r="T58" s="92">
        <v>-11.793841573837405</v>
      </c>
      <c r="U58" s="92"/>
      <c r="V58" s="92">
        <v>-5.992681109904785</v>
      </c>
      <c r="W58" s="92">
        <v>4.503846194179184</v>
      </c>
      <c r="X58" s="92">
        <v>8.044468275592664</v>
      </c>
      <c r="Y58" s="92">
        <v>-2.9433826048057887</v>
      </c>
      <c r="Z58" s="92">
        <v>-0.22781525173584116</v>
      </c>
      <c r="AA58" s="92">
        <v>-3.8627189953798213</v>
      </c>
      <c r="AB58" s="92">
        <v>5.716027638531385</v>
      </c>
      <c r="AC58" s="92">
        <v>-1.3765294771968861</v>
      </c>
      <c r="AD58" s="92">
        <v>-2.5916725089157766</v>
      </c>
      <c r="AE58" s="93">
        <v>-0.9839978566383301</v>
      </c>
      <c r="AF58" s="90" t="s">
        <v>206</v>
      </c>
      <c r="AG58" s="92">
        <v>5.006054601497145</v>
      </c>
      <c r="AH58" s="92">
        <v>5.304402173042111</v>
      </c>
      <c r="AI58" s="92">
        <v>4.382292604591154</v>
      </c>
      <c r="AJ58" s="92">
        <v>17.648238686222896</v>
      </c>
      <c r="AK58" s="92">
        <v>-5.579266068432198</v>
      </c>
      <c r="AL58" s="92">
        <v>-19.960521780906326</v>
      </c>
      <c r="AM58" s="92">
        <v>-5.753424657534245</v>
      </c>
      <c r="AN58" s="92">
        <v>2.222881653133335</v>
      </c>
      <c r="AO58" s="92">
        <v>-13.363992037888671</v>
      </c>
      <c r="AP58" s="92">
        <v>5.011229386583205</v>
      </c>
      <c r="AQ58" s="92">
        <v>6.213298791018995</v>
      </c>
      <c r="AR58" s="92">
        <v>3.3907830648182813</v>
      </c>
      <c r="AS58" s="92">
        <v>-1.1190104249689137</v>
      </c>
      <c r="AT58" s="93">
        <v>7.697128821885335</v>
      </c>
      <c r="AU58" s="93">
        <v>-30.530145762182194</v>
      </c>
      <c r="AV58" s="92">
        <v>-47.03725942546535</v>
      </c>
      <c r="AW58" s="92">
        <v>-23.48185520637044</v>
      </c>
      <c r="AX58" s="92">
        <v>-58.60609021332031</v>
      </c>
      <c r="AY58" s="92">
        <v>-4.403838569738394</v>
      </c>
      <c r="AZ58" s="92">
        <v>7.7945896377808355</v>
      </c>
      <c r="BA58" s="92">
        <v>14.472792955520442</v>
      </c>
      <c r="BB58" s="92">
        <v>-11.402785662625304</v>
      </c>
      <c r="BC58" s="92">
        <v>-80.77248532823802</v>
      </c>
      <c r="BD58" s="92">
        <v>2.7551823668328534</v>
      </c>
      <c r="BE58" s="92">
        <v>-9.217237206085748</v>
      </c>
      <c r="BF58" s="92">
        <v>5.03104365822411</v>
      </c>
      <c r="BG58" s="92">
        <v>-26.03137710633353</v>
      </c>
      <c r="BH58" s="92">
        <v>-19.483399256862043</v>
      </c>
      <c r="BI58" s="92">
        <v>14.221318014999218</v>
      </c>
      <c r="BJ58" s="92">
        <v>7.936583057264546</v>
      </c>
      <c r="BK58" s="93">
        <v>-20.239910313901344</v>
      </c>
      <c r="BL58" s="90" t="s">
        <v>206</v>
      </c>
      <c r="BM58" s="92">
        <v>-7.507146080938765</v>
      </c>
      <c r="BN58" s="92">
        <v>2.8200624512100037</v>
      </c>
      <c r="BO58" s="92">
        <v>0.7278314665803975</v>
      </c>
      <c r="BP58" s="92">
        <v>-33.03374489770048</v>
      </c>
      <c r="BQ58" s="92">
        <v>-9.650198917508646</v>
      </c>
      <c r="BR58" s="92">
        <v>-26.053228904242843</v>
      </c>
      <c r="BS58" s="92">
        <v>-12.354102361639496</v>
      </c>
      <c r="BT58" s="92">
        <v>10.201046015066462</v>
      </c>
      <c r="BU58" s="92">
        <v>20.947002168322328</v>
      </c>
      <c r="BV58" s="92">
        <v>36.58410774302225</v>
      </c>
      <c r="BW58" s="92">
        <v>23.448275862068968</v>
      </c>
      <c r="BX58" s="92">
        <v>-17.804655227200517</v>
      </c>
      <c r="BY58" s="92">
        <v>4.399875621890548</v>
      </c>
      <c r="BZ58" s="92">
        <v>50.23663358303811</v>
      </c>
      <c r="CA58" s="93">
        <v>-0.13478905512872563</v>
      </c>
      <c r="CB58" s="92">
        <v>-9.725664473121965</v>
      </c>
      <c r="CC58" s="92">
        <v>2.0897671416513663</v>
      </c>
      <c r="CD58" s="92">
        <v>30.584429413136725</v>
      </c>
      <c r="CE58" s="92">
        <v>-4.988227413380253</v>
      </c>
      <c r="CF58" s="92">
        <v>84.73633134333345</v>
      </c>
      <c r="CG58" s="92">
        <v>-5.7337789103982235</v>
      </c>
      <c r="CH58" s="92">
        <v>11.26812157271939</v>
      </c>
      <c r="CI58" s="92">
        <v>-8.488809915086682</v>
      </c>
      <c r="CJ58" s="92">
        <v>-12.782451252558758</v>
      </c>
      <c r="CK58" s="92">
        <v>-9.807683216012386</v>
      </c>
      <c r="CL58" s="92"/>
      <c r="CM58" s="92">
        <v>-5.44807109119918</v>
      </c>
      <c r="CN58" s="92">
        <v>-24.64108034542798</v>
      </c>
      <c r="CO58" s="93">
        <v>-18.81659262435903</v>
      </c>
    </row>
    <row r="59" spans="1:93" s="12" customFormat="1" ht="11.25" customHeight="1">
      <c r="A59" s="94" t="s">
        <v>207</v>
      </c>
      <c r="B59" s="95" t="s">
        <v>222</v>
      </c>
      <c r="C59" s="81" t="s">
        <v>222</v>
      </c>
      <c r="D59" s="81" t="s">
        <v>222</v>
      </c>
      <c r="E59" s="81"/>
      <c r="F59" s="97">
        <f aca="true" t="shared" si="8" ref="F59:M59">(F19/F18-1)*100</f>
        <v>-3.0475006105477043</v>
      </c>
      <c r="G59" s="97">
        <f t="shared" si="8"/>
        <v>-5.033598019965813</v>
      </c>
      <c r="H59" s="97">
        <f t="shared" si="8"/>
        <v>-2.870753312370111</v>
      </c>
      <c r="I59" s="97">
        <f t="shared" si="8"/>
        <v>-1.5703254253800703</v>
      </c>
      <c r="J59" s="97">
        <f t="shared" si="8"/>
        <v>2.4399246569520194</v>
      </c>
      <c r="K59" s="97">
        <f t="shared" si="8"/>
        <v>5.6037771967300865</v>
      </c>
      <c r="L59" s="97">
        <f t="shared" si="8"/>
        <v>-58.91827444179493</v>
      </c>
      <c r="M59" s="97">
        <f t="shared" si="8"/>
        <v>-7.587929717864695</v>
      </c>
      <c r="N59" s="96">
        <f>(N19/N18-1)*100</f>
        <v>-16.27731175330168</v>
      </c>
      <c r="O59" s="96">
        <f aca="true" t="shared" si="9" ref="O59:T59">(O19/O18-1)*100</f>
        <v>-8.93878973905502</v>
      </c>
      <c r="P59" s="97">
        <f t="shared" si="9"/>
        <v>68.74888699815985</v>
      </c>
      <c r="Q59" s="97">
        <f t="shared" si="9"/>
        <v>-21.96691365541983</v>
      </c>
      <c r="R59" s="97">
        <f t="shared" si="9"/>
        <v>-43.171651769434604</v>
      </c>
      <c r="S59" s="97">
        <f t="shared" si="9"/>
        <v>-0.11980238718481973</v>
      </c>
      <c r="T59" s="97">
        <f t="shared" si="9"/>
        <v>-0.4388280292753177</v>
      </c>
      <c r="U59" s="97"/>
      <c r="V59" s="97">
        <f aca="true" t="shared" si="10" ref="V59:AE59">(V19/V18-1)*100</f>
        <v>-3.0475006105477043</v>
      </c>
      <c r="W59" s="97">
        <f t="shared" si="10"/>
        <v>-4.497222608657303</v>
      </c>
      <c r="X59" s="97">
        <f t="shared" si="10"/>
        <v>-6.759709419175186</v>
      </c>
      <c r="Y59" s="97">
        <f t="shared" si="10"/>
        <v>-5.123293368632364</v>
      </c>
      <c r="Z59" s="97">
        <f t="shared" si="10"/>
        <v>-9.868061829264663</v>
      </c>
      <c r="AA59" s="97">
        <f t="shared" si="10"/>
        <v>-14.224147506386764</v>
      </c>
      <c r="AB59" s="97">
        <f t="shared" si="10"/>
        <v>-6.291250688846461</v>
      </c>
      <c r="AC59" s="97">
        <f t="shared" si="10"/>
        <v>-11.931280336750516</v>
      </c>
      <c r="AD59" s="97">
        <f t="shared" si="10"/>
        <v>-9.824997848654826</v>
      </c>
      <c r="AE59" s="96">
        <f t="shared" si="10"/>
        <v>-9.640124960027553</v>
      </c>
      <c r="AF59" s="94" t="s">
        <v>207</v>
      </c>
      <c r="AG59" s="97">
        <f aca="true" t="shared" si="11" ref="AG59:BK59">(AG19/AG18-1)*100</f>
        <v>-3.540820338094619</v>
      </c>
      <c r="AH59" s="97">
        <f t="shared" si="11"/>
        <v>-5.403965850466442</v>
      </c>
      <c r="AI59" s="97">
        <f t="shared" si="11"/>
        <v>-5.443308136949765</v>
      </c>
      <c r="AJ59" s="97">
        <f t="shared" si="11"/>
        <v>-8.7290086096667</v>
      </c>
      <c r="AK59" s="97">
        <f t="shared" si="11"/>
        <v>4.234194208889508</v>
      </c>
      <c r="AL59" s="97">
        <f t="shared" si="11"/>
        <v>11.836319271370211</v>
      </c>
      <c r="AM59" s="97">
        <f t="shared" si="11"/>
        <v>-24.08504770423375</v>
      </c>
      <c r="AN59" s="97">
        <f t="shared" si="11"/>
        <v>-29.609690444145354</v>
      </c>
      <c r="AO59" s="97">
        <f t="shared" si="11"/>
        <v>-17.86464110283631</v>
      </c>
      <c r="AP59" s="97">
        <f t="shared" si="11"/>
        <v>-0.8346927773882462</v>
      </c>
      <c r="AQ59" s="97">
        <f t="shared" si="11"/>
        <v>4.949794707101907</v>
      </c>
      <c r="AR59" s="97">
        <f t="shared" si="11"/>
        <v>-6.414205472005796</v>
      </c>
      <c r="AS59" s="97">
        <f t="shared" si="11"/>
        <v>4.810420428166107</v>
      </c>
      <c r="AT59" s="96">
        <f t="shared" si="11"/>
        <v>-8.976234291196771</v>
      </c>
      <c r="AU59" s="96">
        <f t="shared" si="11"/>
        <v>-4.149502920782211</v>
      </c>
      <c r="AV59" s="97">
        <f t="shared" si="11"/>
        <v>5.069912683732136</v>
      </c>
      <c r="AW59" s="97">
        <f t="shared" si="11"/>
        <v>-4.242135367016209</v>
      </c>
      <c r="AX59" s="97">
        <f t="shared" si="11"/>
        <v>-32.360346184107016</v>
      </c>
      <c r="AY59" s="97">
        <f t="shared" si="11"/>
        <v>-0.9763476347634747</v>
      </c>
      <c r="AZ59" s="97">
        <f t="shared" si="11"/>
        <v>-5.940734439245709</v>
      </c>
      <c r="BA59" s="97">
        <f t="shared" si="11"/>
        <v>-18.343195266272193</v>
      </c>
      <c r="BB59" s="97">
        <f t="shared" si="11"/>
        <v>1.0155848829707326</v>
      </c>
      <c r="BC59" s="97">
        <f t="shared" si="11"/>
        <v>-24.361158432708685</v>
      </c>
      <c r="BD59" s="97">
        <f t="shared" si="11"/>
        <v>-8.001732024692465</v>
      </c>
      <c r="BE59" s="97">
        <f t="shared" si="11"/>
        <v>8.888994691360953</v>
      </c>
      <c r="BF59" s="97">
        <f t="shared" si="11"/>
        <v>3.6312456016889483</v>
      </c>
      <c r="BG59" s="97">
        <f t="shared" si="11"/>
        <v>535.9780047132757</v>
      </c>
      <c r="BH59" s="97">
        <f t="shared" si="11"/>
        <v>25.046520282843332</v>
      </c>
      <c r="BI59" s="97">
        <f t="shared" si="11"/>
        <v>-22.66615443718787</v>
      </c>
      <c r="BJ59" s="97">
        <f t="shared" si="11"/>
        <v>-16.705397465690364</v>
      </c>
      <c r="BK59" s="96">
        <f t="shared" si="11"/>
        <v>22.66044471930959</v>
      </c>
      <c r="BL59" s="94" t="s">
        <v>207</v>
      </c>
      <c r="BM59" s="97">
        <f aca="true" t="shared" si="12" ref="BM59:CK59">(BM19/BM18-1)*100</f>
        <v>19.675775319887222</v>
      </c>
      <c r="BN59" s="97">
        <f t="shared" si="12"/>
        <v>-25.623991648476796</v>
      </c>
      <c r="BO59" s="97">
        <f t="shared" si="12"/>
        <v>26.20127654449844</v>
      </c>
      <c r="BP59" s="97">
        <f t="shared" si="12"/>
        <v>31.678876332178607</v>
      </c>
      <c r="BQ59" s="97">
        <f t="shared" si="12"/>
        <v>25.88776668857946</v>
      </c>
      <c r="BR59" s="97">
        <f t="shared" si="12"/>
        <v>-5.484719692369966</v>
      </c>
      <c r="BS59" s="97">
        <f t="shared" si="12"/>
        <v>44.20124570534685</v>
      </c>
      <c r="BT59" s="97">
        <f t="shared" si="12"/>
        <v>3.136674358862712</v>
      </c>
      <c r="BU59" s="97">
        <f t="shared" si="12"/>
        <v>-14.035160864429152</v>
      </c>
      <c r="BV59" s="97">
        <f t="shared" si="12"/>
        <v>-23.212009630363973</v>
      </c>
      <c r="BW59" s="97">
        <f t="shared" si="12"/>
        <v>18.116520351157206</v>
      </c>
      <c r="BX59" s="97">
        <f t="shared" si="12"/>
        <v>19.639017082658803</v>
      </c>
      <c r="BY59" s="97">
        <f t="shared" si="12"/>
        <v>9.81161578555474</v>
      </c>
      <c r="BZ59" s="97">
        <f t="shared" si="12"/>
        <v>-35.35542634961209</v>
      </c>
      <c r="CA59" s="96">
        <f t="shared" si="12"/>
        <v>-4.18185090205605</v>
      </c>
      <c r="CB59" s="97">
        <f t="shared" si="12"/>
        <v>16.376029537063342</v>
      </c>
      <c r="CC59" s="97">
        <f t="shared" si="12"/>
        <v>26.379371556130504</v>
      </c>
      <c r="CD59" s="97">
        <f t="shared" si="12"/>
        <v>-16.976224251711947</v>
      </c>
      <c r="CE59" s="97">
        <f t="shared" si="12"/>
        <v>-24.09102268990463</v>
      </c>
      <c r="CF59" s="97">
        <f t="shared" si="12"/>
        <v>-16.3040842213952</v>
      </c>
      <c r="CG59" s="97">
        <f t="shared" si="12"/>
        <v>-1.7889538519333947</v>
      </c>
      <c r="CH59" s="97">
        <f t="shared" si="12"/>
        <v>-31.944292027893894</v>
      </c>
      <c r="CI59" s="97">
        <f t="shared" si="12"/>
        <v>5.30448043624725</v>
      </c>
      <c r="CJ59" s="97">
        <f t="shared" si="12"/>
        <v>-1.540803184935391</v>
      </c>
      <c r="CK59" s="97">
        <f t="shared" si="12"/>
        <v>-5.218503631075055</v>
      </c>
      <c r="CL59" s="97"/>
      <c r="CM59" s="97">
        <f>(CM19/CM18-1)*100</f>
        <v>-6.634779790574741</v>
      </c>
      <c r="CN59" s="97">
        <f>(CN19/CN18-1)*100</f>
        <v>-6.380006724674936</v>
      </c>
      <c r="CO59" s="96">
        <f>(CO19/CO18-1)*100</f>
        <v>-0.8853173899552313</v>
      </c>
    </row>
    <row r="60" spans="1:93" s="12" customFormat="1" ht="12">
      <c r="A60" s="42" t="s">
        <v>228</v>
      </c>
      <c r="B60" s="43"/>
      <c r="C60" s="43"/>
      <c r="E60" s="74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100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100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</row>
    <row r="61" spans="1:93" s="12" customFormat="1" ht="11.25" customHeight="1">
      <c r="A61" s="86" t="s">
        <v>202</v>
      </c>
      <c r="B61" s="87" t="s">
        <v>222</v>
      </c>
      <c r="C61" s="48" t="s">
        <v>222</v>
      </c>
      <c r="D61" s="48" t="s">
        <v>222</v>
      </c>
      <c r="E61" s="48"/>
      <c r="F61" s="88" t="s">
        <v>223</v>
      </c>
      <c r="G61" s="88">
        <v>-4.83523347769777</v>
      </c>
      <c r="H61" s="88">
        <v>-6.344620665895619</v>
      </c>
      <c r="I61" s="88">
        <v>-8.771148120133958</v>
      </c>
      <c r="J61" s="88">
        <v>0.79086040149474</v>
      </c>
      <c r="K61" s="88">
        <v>-2.7361940379573753</v>
      </c>
      <c r="L61" s="88">
        <v>-30.09391007398976</v>
      </c>
      <c r="M61" s="88">
        <v>15.733991264258847</v>
      </c>
      <c r="N61" s="89">
        <f>(100+N54)/(100+0.4)*100-100</f>
        <v>-4.681274900398407</v>
      </c>
      <c r="O61" s="89">
        <v>-16.922126538265417</v>
      </c>
      <c r="P61" s="88">
        <v>127.46870402974957</v>
      </c>
      <c r="Q61" s="88">
        <v>20.55660807919311</v>
      </c>
      <c r="R61" s="88">
        <v>105.68927400621325</v>
      </c>
      <c r="S61" s="88" t="s">
        <v>224</v>
      </c>
      <c r="T61" s="88" t="s">
        <v>224</v>
      </c>
      <c r="U61" s="88"/>
      <c r="V61" s="88" t="s">
        <v>224</v>
      </c>
      <c r="W61" s="88" t="s">
        <v>224</v>
      </c>
      <c r="X61" s="88">
        <v>1.2583411830511864</v>
      </c>
      <c r="Y61" s="88">
        <v>-8.794615863976844</v>
      </c>
      <c r="Z61" s="88">
        <v>-12.071673379981334</v>
      </c>
      <c r="AA61" s="88">
        <v>-15.36841032155273</v>
      </c>
      <c r="AB61" s="88">
        <v>-1.8789603524577672</v>
      </c>
      <c r="AC61" s="88">
        <v>-8.407418833141705</v>
      </c>
      <c r="AD61" s="88">
        <v>-3.479599924892284</v>
      </c>
      <c r="AE61" s="89">
        <v>-7.294721734899298</v>
      </c>
      <c r="AF61" s="86" t="s">
        <v>202</v>
      </c>
      <c r="AG61" s="88">
        <v>0.36764528734636315</v>
      </c>
      <c r="AH61" s="88">
        <v>-6.660376126617763</v>
      </c>
      <c r="AI61" s="88">
        <v>-7.465864963046471</v>
      </c>
      <c r="AJ61" s="88">
        <v>-7.682549983444005</v>
      </c>
      <c r="AK61" s="88">
        <v>-7.786371342301393</v>
      </c>
      <c r="AL61" s="88">
        <v>-10.44121084283141</v>
      </c>
      <c r="AM61" s="88">
        <v>55.82745071281664</v>
      </c>
      <c r="AN61" s="88">
        <v>5.4799234174504505</v>
      </c>
      <c r="AO61" s="88">
        <v>101.75033370226632</v>
      </c>
      <c r="AP61" s="88">
        <v>-0.8983872911548758</v>
      </c>
      <c r="AQ61" s="88">
        <v>-2.101657583200762</v>
      </c>
      <c r="AR61" s="88">
        <v>3.9302250457628816</v>
      </c>
      <c r="AS61" s="88">
        <v>2.6984819199838483</v>
      </c>
      <c r="AT61" s="89">
        <v>-6.948756694783242</v>
      </c>
      <c r="AU61" s="89">
        <v>11.357613602595464</v>
      </c>
      <c r="AV61" s="88">
        <v>18.53329246335511</v>
      </c>
      <c r="AW61" s="88">
        <v>49.45824414420014</v>
      </c>
      <c r="AX61" s="88">
        <v>4.599403897538451</v>
      </c>
      <c r="AY61" s="88">
        <v>-7.093473618166243</v>
      </c>
      <c r="AZ61" s="88">
        <v>-0.6975287236859344</v>
      </c>
      <c r="BA61" s="88">
        <v>9.887987640015467</v>
      </c>
      <c r="BB61" s="88">
        <v>-23.747555373629865</v>
      </c>
      <c r="BC61" s="88">
        <v>-87.19430176678301</v>
      </c>
      <c r="BD61" s="88">
        <v>-16.892329163036692</v>
      </c>
      <c r="BE61" s="88">
        <v>-10.648758666707096</v>
      </c>
      <c r="BF61" s="88">
        <v>3.5963499731615656</v>
      </c>
      <c r="BG61" s="88">
        <v>-54.7458987559738</v>
      </c>
      <c r="BH61" s="88">
        <v>0.7929430194590736</v>
      </c>
      <c r="BI61" s="88">
        <v>-7.522230487346903</v>
      </c>
      <c r="BJ61" s="101">
        <v>-19.46704301690488</v>
      </c>
      <c r="BK61" s="89">
        <v>2.010272578919796</v>
      </c>
      <c r="BL61" s="86" t="s">
        <v>202</v>
      </c>
      <c r="BM61" s="88">
        <v>-35.47062014209001</v>
      </c>
      <c r="BN61" s="88" t="s">
        <v>227</v>
      </c>
      <c r="BO61" s="88">
        <v>-14.291095517543496</v>
      </c>
      <c r="BP61" s="88">
        <v>18.80218447419017</v>
      </c>
      <c r="BQ61" s="88">
        <v>27.79616711411454</v>
      </c>
      <c r="BR61" s="88">
        <v>-20.304673190921193</v>
      </c>
      <c r="BS61" s="88">
        <v>47.242499810927086</v>
      </c>
      <c r="BT61" s="88">
        <v>3.50477024515628</v>
      </c>
      <c r="BU61" s="88">
        <v>-1.0103251427904922</v>
      </c>
      <c r="BV61" s="88">
        <v>-5.081272067270589</v>
      </c>
      <c r="BW61" s="88">
        <v>66.06550580431178</v>
      </c>
      <c r="BX61" s="88">
        <v>3.7977551908014817</v>
      </c>
      <c r="BY61" s="88">
        <v>10.498752834254034</v>
      </c>
      <c r="BZ61" s="88">
        <v>87.53104818678591</v>
      </c>
      <c r="CA61" s="89">
        <v>5.303990844683668</v>
      </c>
      <c r="CB61" s="88">
        <v>-1.448018207198018</v>
      </c>
      <c r="CC61" s="88">
        <v>5.354742527875175</v>
      </c>
      <c r="CD61" s="88" t="s">
        <v>223</v>
      </c>
      <c r="CE61" s="88">
        <v>-10.967819670738152</v>
      </c>
      <c r="CF61" s="88" t="s">
        <v>223</v>
      </c>
      <c r="CG61" s="88">
        <v>-11.558171062849425</v>
      </c>
      <c r="CH61" s="88" t="s">
        <v>225</v>
      </c>
      <c r="CI61" s="88" t="s">
        <v>225</v>
      </c>
      <c r="CJ61" s="88" t="s">
        <v>223</v>
      </c>
      <c r="CK61" s="88" t="s">
        <v>223</v>
      </c>
      <c r="CL61" s="88"/>
      <c r="CM61" s="88">
        <v>-4.378341163037021</v>
      </c>
      <c r="CN61" s="88" t="s">
        <v>223</v>
      </c>
      <c r="CO61" s="89" t="s">
        <v>223</v>
      </c>
    </row>
    <row r="62" spans="1:93" s="12" customFormat="1" ht="11.25" customHeight="1">
      <c r="A62" s="90" t="s">
        <v>203</v>
      </c>
      <c r="B62" s="91" t="s">
        <v>222</v>
      </c>
      <c r="C62" s="57" t="s">
        <v>222</v>
      </c>
      <c r="D62" s="57" t="s">
        <v>222</v>
      </c>
      <c r="E62" s="57"/>
      <c r="F62" s="92" t="s">
        <v>223</v>
      </c>
      <c r="G62" s="92">
        <v>2.7629902712854744</v>
      </c>
      <c r="H62" s="92">
        <v>2.651390900380065</v>
      </c>
      <c r="I62" s="92">
        <v>5.087853663059903</v>
      </c>
      <c r="J62" s="92">
        <v>5.097556565471166</v>
      </c>
      <c r="K62" s="92">
        <v>11.07857554143979</v>
      </c>
      <c r="L62" s="92">
        <v>-29.628086375960777</v>
      </c>
      <c r="M62" s="92">
        <v>-12.657738849108625</v>
      </c>
      <c r="N62" s="93">
        <f>(100+N55)/(100-0.3)*100-100</f>
        <v>26.669545344266353</v>
      </c>
      <c r="O62" s="93">
        <v>-13.474732302483915</v>
      </c>
      <c r="P62" s="92">
        <v>-73.61604136866593</v>
      </c>
      <c r="Q62" s="92">
        <v>-12.629090659365644</v>
      </c>
      <c r="R62" s="92">
        <v>6.4802667665061335</v>
      </c>
      <c r="S62" s="92" t="s">
        <v>224</v>
      </c>
      <c r="T62" s="92" t="s">
        <v>224</v>
      </c>
      <c r="U62" s="92"/>
      <c r="V62" s="92" t="s">
        <v>224</v>
      </c>
      <c r="W62" s="92" t="s">
        <v>224</v>
      </c>
      <c r="X62" s="92">
        <v>1.1349993917478969</v>
      </c>
      <c r="Y62" s="92">
        <v>-0.06598981773693424</v>
      </c>
      <c r="Z62" s="92">
        <v>-6.610925966132669</v>
      </c>
      <c r="AA62" s="92">
        <v>-6.659302954632992</v>
      </c>
      <c r="AB62" s="92">
        <v>-7.211036011176759</v>
      </c>
      <c r="AC62" s="92">
        <v>15.351427282796564</v>
      </c>
      <c r="AD62" s="92">
        <v>-9.144306165266755</v>
      </c>
      <c r="AE62" s="93">
        <v>2.254617510801296</v>
      </c>
      <c r="AF62" s="90" t="s">
        <v>203</v>
      </c>
      <c r="AG62" s="92">
        <v>-3.2226108558321727</v>
      </c>
      <c r="AH62" s="92">
        <v>-3.4319645443800795</v>
      </c>
      <c r="AI62" s="92">
        <v>2.113372988063759</v>
      </c>
      <c r="AJ62" s="92">
        <v>18.66687753070761</v>
      </c>
      <c r="AK62" s="92">
        <v>-9.01350446984327</v>
      </c>
      <c r="AL62" s="92">
        <v>18.580543121678076</v>
      </c>
      <c r="AM62" s="92">
        <v>17.577503179142752</v>
      </c>
      <c r="AN62" s="92">
        <v>45.48179744358217</v>
      </c>
      <c r="AO62" s="92">
        <v>5.174289423011942</v>
      </c>
      <c r="AP62" s="92">
        <v>2.0914385944333276</v>
      </c>
      <c r="AQ62" s="92">
        <v>3.97179869819891</v>
      </c>
      <c r="AR62" s="92">
        <v>12.081980568395068</v>
      </c>
      <c r="AS62" s="92">
        <v>-11.213151679230194</v>
      </c>
      <c r="AT62" s="93">
        <v>-6.472719646853008</v>
      </c>
      <c r="AU62" s="93">
        <v>3.1973385320071657</v>
      </c>
      <c r="AV62" s="92">
        <v>-17.555668463813205</v>
      </c>
      <c r="AW62" s="92">
        <v>29.37826400144067</v>
      </c>
      <c r="AX62" s="92">
        <v>60.44421969389995</v>
      </c>
      <c r="AY62" s="92">
        <v>19.95397298277142</v>
      </c>
      <c r="AZ62" s="92">
        <v>8.664403570512746</v>
      </c>
      <c r="BA62" s="92">
        <v>-22.96133567662565</v>
      </c>
      <c r="BB62" s="92">
        <v>18.603106108418814</v>
      </c>
      <c r="BC62" s="92">
        <v>259.7922265704811</v>
      </c>
      <c r="BD62" s="92">
        <v>19.50383876483326</v>
      </c>
      <c r="BE62" s="92">
        <v>-3.69477937561291</v>
      </c>
      <c r="BF62" s="92">
        <v>9.147599614837915</v>
      </c>
      <c r="BG62" s="92">
        <v>58.931764701689445</v>
      </c>
      <c r="BH62" s="92">
        <v>4.342651180199184</v>
      </c>
      <c r="BI62" s="92">
        <v>6.0031390634969455</v>
      </c>
      <c r="BJ62" s="92">
        <v>33.03197259082634</v>
      </c>
      <c r="BK62" s="93">
        <v>7.440394199626482</v>
      </c>
      <c r="BL62" s="90" t="s">
        <v>203</v>
      </c>
      <c r="BM62" s="92">
        <v>-0.5858272162620182</v>
      </c>
      <c r="BN62" s="92" t="s">
        <v>227</v>
      </c>
      <c r="BO62" s="92">
        <v>57.89079001501639</v>
      </c>
      <c r="BP62" s="92">
        <v>-9.619324298659052</v>
      </c>
      <c r="BQ62" s="92">
        <v>7.487749877898537</v>
      </c>
      <c r="BR62" s="92">
        <v>40.777378860794954</v>
      </c>
      <c r="BS62" s="92">
        <v>0.16991973855482456</v>
      </c>
      <c r="BT62" s="92">
        <v>22.08418628646463</v>
      </c>
      <c r="BU62" s="92">
        <v>-23.87849368721473</v>
      </c>
      <c r="BV62" s="92">
        <v>-37.483462512870425</v>
      </c>
      <c r="BW62" s="92">
        <v>-9.359426401857974</v>
      </c>
      <c r="BX62" s="92">
        <v>21.038732394366207</v>
      </c>
      <c r="BY62" s="92">
        <v>3.553717565323012</v>
      </c>
      <c r="BZ62" s="92">
        <v>41.34310549950831</v>
      </c>
      <c r="CA62" s="93">
        <v>2.587016068696471</v>
      </c>
      <c r="CB62" s="92">
        <v>12.60772165079824</v>
      </c>
      <c r="CC62" s="92">
        <v>-6.1382633545034935</v>
      </c>
      <c r="CD62" s="92" t="s">
        <v>223</v>
      </c>
      <c r="CE62" s="92">
        <v>48.44134403826678</v>
      </c>
      <c r="CF62" s="92" t="s">
        <v>223</v>
      </c>
      <c r="CG62" s="92">
        <v>26.28124400792406</v>
      </c>
      <c r="CH62" s="92" t="s">
        <v>225</v>
      </c>
      <c r="CI62" s="92" t="s">
        <v>225</v>
      </c>
      <c r="CJ62" s="92" t="s">
        <v>223</v>
      </c>
      <c r="CK62" s="92" t="s">
        <v>223</v>
      </c>
      <c r="CL62" s="92"/>
      <c r="CM62" s="92">
        <v>1.618551359594946</v>
      </c>
      <c r="CN62" s="92" t="s">
        <v>223</v>
      </c>
      <c r="CO62" s="93" t="s">
        <v>223</v>
      </c>
    </row>
    <row r="63" spans="1:93" s="12" customFormat="1" ht="11.25" customHeight="1">
      <c r="A63" s="90" t="s">
        <v>204</v>
      </c>
      <c r="B63" s="91" t="s">
        <v>222</v>
      </c>
      <c r="C63" s="57" t="s">
        <v>222</v>
      </c>
      <c r="D63" s="57" t="s">
        <v>222</v>
      </c>
      <c r="E63" s="57"/>
      <c r="F63" s="92" t="s">
        <v>223</v>
      </c>
      <c r="G63" s="92">
        <v>2.2178597537638893</v>
      </c>
      <c r="H63" s="92">
        <v>1.0139053996074807</v>
      </c>
      <c r="I63" s="92">
        <v>-3.025530990007198</v>
      </c>
      <c r="J63" s="92">
        <v>-7.113166072845189</v>
      </c>
      <c r="K63" s="92">
        <v>-10.149911207399157</v>
      </c>
      <c r="L63" s="92">
        <v>66.52832580580468</v>
      </c>
      <c r="M63" s="92">
        <v>3.1364772119198108</v>
      </c>
      <c r="N63" s="93">
        <f>(100+N56)/(100+1.8)*100-100</f>
        <v>-13.592683582722927</v>
      </c>
      <c r="O63" s="93">
        <v>43.21955146516353</v>
      </c>
      <c r="P63" s="92">
        <v>194.22246948209386</v>
      </c>
      <c r="Q63" s="92">
        <v>53.09599657017145</v>
      </c>
      <c r="R63" s="92">
        <v>40.91593454611797</v>
      </c>
      <c r="S63" s="92" t="s">
        <v>224</v>
      </c>
      <c r="T63" s="92" t="s">
        <v>224</v>
      </c>
      <c r="U63" s="92"/>
      <c r="V63" s="92" t="s">
        <v>224</v>
      </c>
      <c r="W63" s="92" t="s">
        <v>224</v>
      </c>
      <c r="X63" s="92">
        <v>4.910203605181621</v>
      </c>
      <c r="Y63" s="92">
        <v>0.7807048732934305</v>
      </c>
      <c r="Z63" s="92">
        <v>-2.6273995015706646</v>
      </c>
      <c r="AA63" s="92">
        <v>-0.19099508740706028</v>
      </c>
      <c r="AB63" s="92">
        <v>1.048183616140804</v>
      </c>
      <c r="AC63" s="92">
        <v>-1.671421825716095</v>
      </c>
      <c r="AD63" s="92">
        <v>10.381930814146926</v>
      </c>
      <c r="AE63" s="93">
        <v>-0.2721983564895396</v>
      </c>
      <c r="AF63" s="90" t="s">
        <v>204</v>
      </c>
      <c r="AG63" s="92">
        <v>9.695461105500343</v>
      </c>
      <c r="AH63" s="92">
        <v>2.0395961269563827</v>
      </c>
      <c r="AI63" s="92">
        <v>14.937912398343883</v>
      </c>
      <c r="AJ63" s="92">
        <v>-1.0840543561553773</v>
      </c>
      <c r="AK63" s="92">
        <v>-10.79928038605857</v>
      </c>
      <c r="AL63" s="92">
        <v>-6.003799290305992</v>
      </c>
      <c r="AM63" s="92">
        <v>6.216933188518141</v>
      </c>
      <c r="AN63" s="92">
        <v>22.556571458512693</v>
      </c>
      <c r="AO63" s="92">
        <v>-2.6388799474231632</v>
      </c>
      <c r="AP63" s="92">
        <v>1.0918521473826956</v>
      </c>
      <c r="AQ63" s="92">
        <v>0.8921035967999416</v>
      </c>
      <c r="AR63" s="92">
        <v>-8.102480899386592</v>
      </c>
      <c r="AS63" s="92">
        <v>-11.13378328255206</v>
      </c>
      <c r="AT63" s="93">
        <v>26.423870422324796</v>
      </c>
      <c r="AU63" s="93">
        <v>-4.260872091683538</v>
      </c>
      <c r="AV63" s="92">
        <v>13.265249411444984</v>
      </c>
      <c r="AW63" s="92">
        <v>-45.6057129633898</v>
      </c>
      <c r="AX63" s="92">
        <v>5.054756768618034</v>
      </c>
      <c r="AY63" s="92">
        <v>-17.00686257567314</v>
      </c>
      <c r="AZ63" s="92">
        <v>10.451695526264416</v>
      </c>
      <c r="BA63" s="92">
        <v>16.00361314823637</v>
      </c>
      <c r="BB63" s="92">
        <v>-10.703017329148452</v>
      </c>
      <c r="BC63" s="92">
        <v>-30.702403260175387</v>
      </c>
      <c r="BD63" s="92">
        <v>-14.912875426504513</v>
      </c>
      <c r="BE63" s="92">
        <v>9.765780961487309</v>
      </c>
      <c r="BF63" s="92">
        <v>-21.432061255552327</v>
      </c>
      <c r="BG63" s="92">
        <v>-22.25410215387869</v>
      </c>
      <c r="BH63" s="92">
        <v>-8.235378218768687</v>
      </c>
      <c r="BI63" s="92">
        <v>8.943881882375493</v>
      </c>
      <c r="BJ63" s="92">
        <v>-22.402152606585943</v>
      </c>
      <c r="BK63" s="93">
        <v>15.916031929361154</v>
      </c>
      <c r="BL63" s="90" t="s">
        <v>204</v>
      </c>
      <c r="BM63" s="92">
        <v>56.98886182547969</v>
      </c>
      <c r="BN63" s="92" t="s">
        <v>227</v>
      </c>
      <c r="BO63" s="92">
        <v>-9.647999862533524</v>
      </c>
      <c r="BP63" s="92">
        <v>14.020329648341217</v>
      </c>
      <c r="BQ63" s="92">
        <v>-2.4101475944882935</v>
      </c>
      <c r="BR63" s="92">
        <v>-4.061655444296733</v>
      </c>
      <c r="BS63" s="92">
        <v>0.267514193039716</v>
      </c>
      <c r="BT63" s="92">
        <v>-10.783173988924517</v>
      </c>
      <c r="BU63" s="92">
        <v>14.547065097818688</v>
      </c>
      <c r="BV63" s="92">
        <v>30.085272181487966</v>
      </c>
      <c r="BW63" s="92">
        <v>-29.71109947823699</v>
      </c>
      <c r="BX63" s="92">
        <v>-4.531849103277679</v>
      </c>
      <c r="BY63" s="92">
        <v>4.485670443880949</v>
      </c>
      <c r="BZ63" s="92">
        <v>-3.4337162344449865</v>
      </c>
      <c r="CA63" s="93">
        <v>4.467166981165633</v>
      </c>
      <c r="CB63" s="92">
        <v>2.2622639978586108</v>
      </c>
      <c r="CC63" s="92">
        <v>9.142446422255873</v>
      </c>
      <c r="CD63" s="92" t="s">
        <v>223</v>
      </c>
      <c r="CE63" s="92">
        <v>11.942123192911524</v>
      </c>
      <c r="CF63" s="92" t="s">
        <v>223</v>
      </c>
      <c r="CG63" s="92">
        <v>-6.49558825220565</v>
      </c>
      <c r="CH63" s="92" t="s">
        <v>225</v>
      </c>
      <c r="CI63" s="92" t="s">
        <v>225</v>
      </c>
      <c r="CJ63" s="92" t="s">
        <v>223</v>
      </c>
      <c r="CK63" s="92" t="s">
        <v>223</v>
      </c>
      <c r="CL63" s="92"/>
      <c r="CM63" s="92">
        <v>3.07491424248893</v>
      </c>
      <c r="CN63" s="92" t="s">
        <v>223</v>
      </c>
      <c r="CO63" s="93" t="s">
        <v>223</v>
      </c>
    </row>
    <row r="64" spans="1:93" s="12" customFormat="1" ht="11.25" customHeight="1">
      <c r="A64" s="90" t="s">
        <v>205</v>
      </c>
      <c r="B64" s="91" t="s">
        <v>222</v>
      </c>
      <c r="C64" s="57" t="s">
        <v>222</v>
      </c>
      <c r="D64" s="57" t="s">
        <v>222</v>
      </c>
      <c r="E64" s="57"/>
      <c r="F64" s="92" t="s">
        <v>223</v>
      </c>
      <c r="G64" s="92">
        <v>12.597232811003849</v>
      </c>
      <c r="H64" s="92">
        <v>9.100627022227982</v>
      </c>
      <c r="I64" s="92">
        <v>10.353039915922935</v>
      </c>
      <c r="J64" s="92">
        <v>7.7433982493721345</v>
      </c>
      <c r="K64" s="92">
        <v>7.181008934081817</v>
      </c>
      <c r="L64" s="92">
        <v>-46.409949037895416</v>
      </c>
      <c r="M64" s="92">
        <v>12.031400527858182</v>
      </c>
      <c r="N64" s="93">
        <f>(100+N57)/(100+0.5)*100-100</f>
        <v>11.518295406313172</v>
      </c>
      <c r="O64" s="93">
        <v>23.12909945590576</v>
      </c>
      <c r="P64" s="92">
        <v>-49.97035228864182</v>
      </c>
      <c r="Q64" s="92">
        <v>4.134236875672158</v>
      </c>
      <c r="R64" s="92">
        <v>93.15703721784871</v>
      </c>
      <c r="S64" s="92" t="s">
        <v>224</v>
      </c>
      <c r="T64" s="92" t="s">
        <v>224</v>
      </c>
      <c r="U64" s="92"/>
      <c r="V64" s="92" t="s">
        <v>224</v>
      </c>
      <c r="W64" s="92" t="s">
        <v>224</v>
      </c>
      <c r="X64" s="92">
        <v>1.085384136612248</v>
      </c>
      <c r="Y64" s="92">
        <v>2.004815506956234</v>
      </c>
      <c r="Z64" s="92">
        <v>0.11505015024346221</v>
      </c>
      <c r="AA64" s="92">
        <v>2.270770621916455</v>
      </c>
      <c r="AB64" s="92">
        <v>-3.4969938548726702</v>
      </c>
      <c r="AC64" s="92">
        <v>12.740702654234681</v>
      </c>
      <c r="AD64" s="92">
        <v>-5.029309864984555</v>
      </c>
      <c r="AE64" s="93">
        <v>5.901734426245511</v>
      </c>
      <c r="AF64" s="90" t="s">
        <v>205</v>
      </c>
      <c r="AG64" s="92">
        <v>-3.690779974541769</v>
      </c>
      <c r="AH64" s="92">
        <v>-1.0020133234241797</v>
      </c>
      <c r="AI64" s="92">
        <v>1.8510303717618655</v>
      </c>
      <c r="AJ64" s="92">
        <v>-12.181373723310713</v>
      </c>
      <c r="AK64" s="92">
        <v>15.286074167339336</v>
      </c>
      <c r="AL64" s="92">
        <v>8.785230194905182</v>
      </c>
      <c r="AM64" s="92">
        <v>-28.54397775571769</v>
      </c>
      <c r="AN64" s="92">
        <v>-16.700135573980617</v>
      </c>
      <c r="AO64" s="92">
        <v>-36.67609708477075</v>
      </c>
      <c r="AP64" s="92">
        <v>4.752651840126347</v>
      </c>
      <c r="AQ64" s="92">
        <v>4.555980393789966</v>
      </c>
      <c r="AR64" s="92">
        <v>-4.8287742450636415</v>
      </c>
      <c r="AS64" s="92">
        <v>19.690167803959184</v>
      </c>
      <c r="AT64" s="93">
        <v>7.952643688653424</v>
      </c>
      <c r="AU64" s="93">
        <v>51.97255553201131</v>
      </c>
      <c r="AV64" s="92">
        <v>86.79714570639788</v>
      </c>
      <c r="AW64" s="92">
        <v>131.6896550097237</v>
      </c>
      <c r="AX64" s="92">
        <v>109.72866418106949</v>
      </c>
      <c r="AY64" s="92">
        <v>5.14000123011175</v>
      </c>
      <c r="AZ64" s="92">
        <v>0.4</v>
      </c>
      <c r="BA64" s="92">
        <v>-22.050413793680008</v>
      </c>
      <c r="BB64" s="92">
        <v>8.211501456946735</v>
      </c>
      <c r="BC64" s="92">
        <v>188.97060679489118</v>
      </c>
      <c r="BD64" s="92">
        <v>-1.6001965908020566</v>
      </c>
      <c r="BE64" s="92">
        <v>-4.490609426874286</v>
      </c>
      <c r="BF64" s="92">
        <v>1.9884839553078137</v>
      </c>
      <c r="BG64" s="92">
        <v>-36.60665479100456</v>
      </c>
      <c r="BH64" s="92">
        <v>0.02949449316231778</v>
      </c>
      <c r="BI64" s="92">
        <v>-4.3</v>
      </c>
      <c r="BJ64" s="92">
        <v>12.283674580761556</v>
      </c>
      <c r="BK64" s="93">
        <v>0.7973385886564728</v>
      </c>
      <c r="BL64" s="90" t="s">
        <v>205</v>
      </c>
      <c r="BM64" s="92">
        <v>-9.626121073896016</v>
      </c>
      <c r="BN64" s="92" t="s">
        <v>227</v>
      </c>
      <c r="BO64" s="92">
        <v>-0.9229100436831175</v>
      </c>
      <c r="BP64" s="92">
        <v>1.9386038233682967</v>
      </c>
      <c r="BQ64" s="92">
        <v>-4.925403569696414</v>
      </c>
      <c r="BR64" s="92">
        <v>23.00724942277934</v>
      </c>
      <c r="BS64" s="92">
        <v>-17.323787561148706</v>
      </c>
      <c r="BT64" s="92">
        <v>26.564724037525124</v>
      </c>
      <c r="BU64" s="92">
        <v>22.254570485463375</v>
      </c>
      <c r="BV64" s="92">
        <v>22.372859182632567</v>
      </c>
      <c r="BW64" s="92">
        <v>-23.76835192434214</v>
      </c>
      <c r="BX64" s="92">
        <v>28.396769762212614</v>
      </c>
      <c r="BY64" s="92">
        <v>-5.414044022312538</v>
      </c>
      <c r="BZ64" s="92">
        <v>-25.346668493378786</v>
      </c>
      <c r="CA64" s="93">
        <v>-2.286854866963324</v>
      </c>
      <c r="CB64" s="92">
        <v>-6.853826181486085</v>
      </c>
      <c r="CC64" s="92">
        <v>-1.0595397860217588</v>
      </c>
      <c r="CD64" s="92" t="s">
        <v>223</v>
      </c>
      <c r="CE64" s="92">
        <v>18.08341086748888</v>
      </c>
      <c r="CF64" s="92" t="s">
        <v>223</v>
      </c>
      <c r="CG64" s="92">
        <v>4.716694205193008</v>
      </c>
      <c r="CH64" s="92" t="s">
        <v>225</v>
      </c>
      <c r="CI64" s="92" t="s">
        <v>225</v>
      </c>
      <c r="CJ64" s="92" t="s">
        <v>223</v>
      </c>
      <c r="CK64" s="92" t="s">
        <v>223</v>
      </c>
      <c r="CL64" s="92"/>
      <c r="CM64" s="92">
        <v>13.456673267345096</v>
      </c>
      <c r="CN64" s="92" t="s">
        <v>223</v>
      </c>
      <c r="CO64" s="93" t="s">
        <v>223</v>
      </c>
    </row>
    <row r="65" spans="1:93" s="12" customFormat="1" ht="11.25" customHeight="1">
      <c r="A65" s="90" t="s">
        <v>206</v>
      </c>
      <c r="B65" s="91" t="s">
        <v>222</v>
      </c>
      <c r="C65" s="57" t="s">
        <v>222</v>
      </c>
      <c r="D65" s="57" t="s">
        <v>222</v>
      </c>
      <c r="E65" s="57"/>
      <c r="F65" s="92" t="s">
        <v>223</v>
      </c>
      <c r="G65" s="92">
        <v>-5.867513278199198</v>
      </c>
      <c r="H65" s="92">
        <v>-4.074221961193075</v>
      </c>
      <c r="I65" s="92">
        <v>-4.132665140920594</v>
      </c>
      <c r="J65" s="92">
        <v>-3.8161796031482993</v>
      </c>
      <c r="K65" s="92">
        <v>-0.7295859115159544</v>
      </c>
      <c r="L65" s="92">
        <v>62.85966460723742</v>
      </c>
      <c r="M65" s="92">
        <v>-15.519959730495174</v>
      </c>
      <c r="N65" s="93">
        <f>(100+N58)/(100-0)*100-100</f>
        <v>16.554789068718506</v>
      </c>
      <c r="O65" s="93">
        <v>-19.766006071562572</v>
      </c>
      <c r="P65" s="92">
        <v>3.5868740904711984</v>
      </c>
      <c r="Q65" s="92">
        <v>-3.930483678868441</v>
      </c>
      <c r="R65" s="92">
        <v>-29.204895378706283</v>
      </c>
      <c r="S65" s="92" t="s">
        <v>224</v>
      </c>
      <c r="T65" s="92" t="s">
        <v>224</v>
      </c>
      <c r="U65" s="92"/>
      <c r="V65" s="92" t="s">
        <v>224</v>
      </c>
      <c r="W65" s="92" t="s">
        <v>224</v>
      </c>
      <c r="X65" s="92">
        <v>8.044468275592664</v>
      </c>
      <c r="Y65" s="92">
        <v>-3.1371083880297306</v>
      </c>
      <c r="Z65" s="92">
        <v>-1.605340484946609</v>
      </c>
      <c r="AA65" s="92">
        <v>-4.531001981509263</v>
      </c>
      <c r="AB65" s="92">
        <v>6.568576248519548</v>
      </c>
      <c r="AC65" s="92">
        <v>-3.025102730773739</v>
      </c>
      <c r="AD65" s="92">
        <v>5.5344826555625275</v>
      </c>
      <c r="AE65" s="93">
        <v>-7.634326358804415</v>
      </c>
      <c r="AF65" s="90" t="s">
        <v>206</v>
      </c>
      <c r="AG65" s="92">
        <v>4.0694297338921075</v>
      </c>
      <c r="AH65" s="92">
        <v>2.1381204394201063</v>
      </c>
      <c r="AI65" s="92">
        <v>1.9358326216710537</v>
      </c>
      <c r="AJ65" s="92">
        <v>14.778769449973566</v>
      </c>
      <c r="AK65" s="92">
        <v>-5.579266068432204</v>
      </c>
      <c r="AL65" s="92">
        <v>-19.960521780906333</v>
      </c>
      <c r="AM65" s="92">
        <v>-4.608729410459759</v>
      </c>
      <c r="AN65" s="92">
        <v>6.371364883593486</v>
      </c>
      <c r="AO65" s="92">
        <v>-13.103301943719828</v>
      </c>
      <c r="AP65" s="92">
        <v>6.8272933739401935</v>
      </c>
      <c r="AQ65" s="92">
        <v>7.612258146929079</v>
      </c>
      <c r="AR65" s="92">
        <v>5.716547101041186</v>
      </c>
      <c r="AS65" s="92">
        <v>3.2160642745627115</v>
      </c>
      <c r="AT65" s="93">
        <v>7.697128821885329</v>
      </c>
      <c r="AU65" s="93">
        <v>-29.828430062810313</v>
      </c>
      <c r="AV65" s="92">
        <v>-45.73489695232106</v>
      </c>
      <c r="AW65" s="92">
        <v>-24.463825475192934</v>
      </c>
      <c r="AX65" s="92">
        <v>-55.15286046946946</v>
      </c>
      <c r="AY65" s="92">
        <v>-4.019918242709224</v>
      </c>
      <c r="AZ65" s="92">
        <v>7.045272728680075</v>
      </c>
      <c r="BA65" s="92">
        <v>14.472792955520447</v>
      </c>
      <c r="BB65" s="92">
        <v>-13.479282873657525</v>
      </c>
      <c r="BC65" s="92">
        <v>-79.52341355509907</v>
      </c>
      <c r="BD65" s="92">
        <v>1.4365077658764704</v>
      </c>
      <c r="BE65" s="92">
        <v>-14.517172510438556</v>
      </c>
      <c r="BF65" s="92">
        <v>-2.2057321618025156</v>
      </c>
      <c r="BG65" s="92">
        <v>-25.58488642488284</v>
      </c>
      <c r="BH65" s="92">
        <v>-22.43102047867248</v>
      </c>
      <c r="BI65" s="92">
        <v>14.335653668667874</v>
      </c>
      <c r="BJ65" s="92">
        <v>8.04462768494949</v>
      </c>
      <c r="BK65" s="93">
        <v>-20.239910313901348</v>
      </c>
      <c r="BL65" s="90" t="s">
        <v>206</v>
      </c>
      <c r="BM65" s="92">
        <v>-7.875643506911118</v>
      </c>
      <c r="BN65" s="92" t="s">
        <v>227</v>
      </c>
      <c r="BO65" s="92">
        <v>-0.7607571757828566</v>
      </c>
      <c r="BP65" s="92">
        <v>-32.561676634139445</v>
      </c>
      <c r="BQ65" s="92">
        <v>-9.559758676184842</v>
      </c>
      <c r="BR65" s="92">
        <v>-26.127101802440393</v>
      </c>
      <c r="BS65" s="92">
        <v>-12.441660700938556</v>
      </c>
      <c r="BT65" s="92">
        <v>10.977891253843367</v>
      </c>
      <c r="BU65" s="92">
        <v>18.691856887460574</v>
      </c>
      <c r="BV65" s="92">
        <v>33.252788041972934</v>
      </c>
      <c r="BW65" s="92">
        <v>23.079038745831483</v>
      </c>
      <c r="BX65" s="92">
        <v>-17.804655227200513</v>
      </c>
      <c r="BY65" s="92">
        <v>5.561047140435321</v>
      </c>
      <c r="BZ65" s="92">
        <v>58.14382482425063</v>
      </c>
      <c r="CA65" s="93">
        <v>2.7419865687976</v>
      </c>
      <c r="CB65" s="92">
        <v>-9.995677440799568</v>
      </c>
      <c r="CC65" s="92">
        <v>2.191959100752115</v>
      </c>
      <c r="CD65" s="92" t="s">
        <v>223</v>
      </c>
      <c r="CE65" s="92">
        <v>-6.3000270348917695</v>
      </c>
      <c r="CF65" s="92" t="s">
        <v>223</v>
      </c>
      <c r="CG65" s="92">
        <v>-5.733778910398229</v>
      </c>
      <c r="CH65" s="92" t="s">
        <v>225</v>
      </c>
      <c r="CI65" s="92" t="s">
        <v>225</v>
      </c>
      <c r="CJ65" s="92" t="s">
        <v>223</v>
      </c>
      <c r="CK65" s="92" t="s">
        <v>223</v>
      </c>
      <c r="CL65" s="92"/>
      <c r="CM65" s="92">
        <v>-5.448071091199182</v>
      </c>
      <c r="CN65" s="92" t="s">
        <v>223</v>
      </c>
      <c r="CO65" s="93" t="s">
        <v>223</v>
      </c>
    </row>
    <row r="66" spans="1:93" s="12" customFormat="1" ht="11.25" customHeight="1">
      <c r="A66" s="94" t="s">
        <v>207</v>
      </c>
      <c r="B66" s="95" t="s">
        <v>222</v>
      </c>
      <c r="C66" s="81" t="s">
        <v>222</v>
      </c>
      <c r="D66" s="81" t="s">
        <v>222</v>
      </c>
      <c r="E66" s="81"/>
      <c r="F66" s="97" t="s">
        <v>223</v>
      </c>
      <c r="G66" s="97">
        <f aca="true" t="shared" si="13" ref="G66:R66">(100+G59)/(100-0.5)*100-100</f>
        <v>-4.556379919563625</v>
      </c>
      <c r="H66" s="97">
        <f t="shared" si="13"/>
        <v>-2.382666645598107</v>
      </c>
      <c r="I66" s="97">
        <f t="shared" si="13"/>
        <v>-1.0757039451056016</v>
      </c>
      <c r="J66" s="97">
        <f t="shared" si="13"/>
        <v>2.954698147690465</v>
      </c>
      <c r="K66" s="97">
        <f t="shared" si="13"/>
        <v>6.134449443949848</v>
      </c>
      <c r="L66" s="97">
        <f t="shared" si="13"/>
        <v>-58.71183360984415</v>
      </c>
      <c r="M66" s="97">
        <f t="shared" si="13"/>
        <v>-7.123547455140397</v>
      </c>
      <c r="N66" s="96">
        <f t="shared" si="13"/>
        <v>-15.856594726936365</v>
      </c>
      <c r="O66" s="97">
        <f t="shared" si="13"/>
        <v>-8.481195717643246</v>
      </c>
      <c r="P66" s="97">
        <f t="shared" si="13"/>
        <v>69.5968713549345</v>
      </c>
      <c r="Q66" s="97">
        <f t="shared" si="13"/>
        <v>-21.574787593386773</v>
      </c>
      <c r="R66" s="97">
        <f t="shared" si="13"/>
        <v>-42.88608218033628</v>
      </c>
      <c r="S66" s="97" t="s">
        <v>224</v>
      </c>
      <c r="T66" s="97" t="s">
        <v>224</v>
      </c>
      <c r="U66" s="97"/>
      <c r="V66" s="97" t="s">
        <v>224</v>
      </c>
      <c r="W66" s="97" t="s">
        <v>224</v>
      </c>
      <c r="X66" s="97">
        <f>(100+X59)/(100+-0.5)*100-100</f>
        <v>-6.291165245402198</v>
      </c>
      <c r="Y66" s="97">
        <f>(100+Y59)/(100-2.1)*100-100</f>
        <v>-3.088144401054521</v>
      </c>
      <c r="Z66" s="97">
        <f>(100+Z59)/(100-4.8)*100-100</f>
        <v>-5.323594358471283</v>
      </c>
      <c r="AA66" s="97">
        <f>(100+AA59)/(100-1.8)*100-100</f>
        <v>-12.651881371065969</v>
      </c>
      <c r="AB66" s="97">
        <f>(100+AB59)/(100+0.1)*100-100</f>
        <v>-6.384865823023432</v>
      </c>
      <c r="AC66" s="97">
        <f>(100+AC59)/(100-0.2)*100-100</f>
        <v>-11.75478991658369</v>
      </c>
      <c r="AD66" s="97">
        <f>(100+AD59)/(100-5.2)*100-100</f>
        <v>-4.87868971377091</v>
      </c>
      <c r="AE66" s="97">
        <f>(100+AE59)/(100-8.9)*100-100</f>
        <v>-0.8124313501948848</v>
      </c>
      <c r="AF66" s="94" t="s">
        <v>207</v>
      </c>
      <c r="AG66" s="97">
        <f>(100+AG59)/(100+0)*100-100</f>
        <v>-3.540820338094619</v>
      </c>
      <c r="AH66" s="97">
        <f>(100+AH59)/(100-1)*100-100</f>
        <v>-4.448450354006511</v>
      </c>
      <c r="AI66" s="97">
        <f>(100+AI59)/(100-3.3)*100-100</f>
        <v>-2.2164510206305863</v>
      </c>
      <c r="AJ66" s="96">
        <f>(100+AJ59)/(100-0.2)*100-100</f>
        <v>-8.546100811289264</v>
      </c>
      <c r="AK66" s="97">
        <f>(100+AK59)/(100-0.2)*100-100</f>
        <v>4.443080369628774</v>
      </c>
      <c r="AL66" s="97">
        <f>(100+AL59)/(100-0.7)*100-100</f>
        <v>12.62469211618351</v>
      </c>
      <c r="AM66" s="97">
        <f>(100+AM59)/(100-0.3)*100-100</f>
        <v>-23.856617556904453</v>
      </c>
      <c r="AN66" s="97">
        <f>(100+AN59)/(100-1.2)*100-100</f>
        <v>-28.754747413102592</v>
      </c>
      <c r="AO66" s="97">
        <f>(100+AO59)/(100-0)*100-100</f>
        <v>-17.864641102836316</v>
      </c>
      <c r="AP66" s="97">
        <f>(100+AP59)/(100-2.7)*100-100</f>
        <v>1.9170680602381935</v>
      </c>
      <c r="AQ66" s="97">
        <f>(100+AQ59)/(100+0.1)*100-100</f>
        <v>4.844949757344551</v>
      </c>
      <c r="AR66" s="97">
        <f>(100+AR59)/(100+2.4)*100-100</f>
        <v>-8.607622531255657</v>
      </c>
      <c r="AS66" s="97">
        <f>(100+AS59)/(100+9.7)*100-100</f>
        <v>-4.457228415527709</v>
      </c>
      <c r="AT66" s="96">
        <f>(100+AT59)/(100+4.6)*100-100</f>
        <v>-12.9791914829797</v>
      </c>
      <c r="AU66" s="97">
        <f>(100+AU59)/(100-2.9)*100-100</f>
        <v>-1.2868207217118481</v>
      </c>
      <c r="AV66" s="97">
        <f>(100+AV59)/(100-6.1)*100-100</f>
        <v>11.89554066425147</v>
      </c>
      <c r="AW66" s="97">
        <f>(100+AW59)/(100-2.5)*100-100</f>
        <v>-1.7868055046319995</v>
      </c>
      <c r="AX66" s="97">
        <f>(100+AX59)/(100-1.8)*100-100</f>
        <v>-31.120515462430774</v>
      </c>
      <c r="AY66" s="97">
        <f>(100+AY59)/(100-3.8)*100-100</f>
        <v>2.935189568852948</v>
      </c>
      <c r="AZ66" s="97">
        <f>(100+AZ59)/(100-1.5)*100-100</f>
        <v>-4.5083598367976805</v>
      </c>
      <c r="BA66" s="96">
        <f>(100+BA59)/(100+5.8)*100-100</f>
        <v>-22.81965526112684</v>
      </c>
      <c r="BB66" s="97">
        <f>(100+BB59)/(100+0.2)*100-100</f>
        <v>0.8139569690326596</v>
      </c>
      <c r="BC66" s="97">
        <f>(100+BC59)/(100-1.3)*100-100</f>
        <v>-23.36490216079909</v>
      </c>
      <c r="BD66" s="97">
        <f>(100+BD59)/(100-1.2)*100-100</f>
        <v>-6.884344154547037</v>
      </c>
      <c r="BE66" s="97">
        <f>(100+BE59)/(100+2.6)*100-100</f>
        <v>6.129624455517501</v>
      </c>
      <c r="BF66" s="97">
        <f>(100+BF59)/(100-1.1)*100-100</f>
        <v>4.783868151353829</v>
      </c>
      <c r="BG66" s="97">
        <f>(100+BG59)/(100+3.9)*100-100</f>
        <v>512.1058755661941</v>
      </c>
      <c r="BH66" s="97">
        <f>(100+BH59)/(100+1.7)*100-100</f>
        <v>22.956263798272687</v>
      </c>
      <c r="BI66" s="97">
        <f>(100+BI59)/(100-0.5)*100-100</f>
        <v>-22.277542147927505</v>
      </c>
      <c r="BJ66" s="97">
        <f>(100+BJ59)/(100+0)*100-100</f>
        <v>-16.705397465690368</v>
      </c>
      <c r="BK66" s="97">
        <f>(100+BK59)/(100-0.1)*100-100</f>
        <v>22.783227947256847</v>
      </c>
      <c r="BL66" s="94" t="s">
        <v>207</v>
      </c>
      <c r="BM66" s="97">
        <f>(100+BM59)/(100+0.4)*100-100</f>
        <v>19.1989794022781</v>
      </c>
      <c r="BN66" s="97" t="s">
        <v>222</v>
      </c>
      <c r="BO66" s="97">
        <f>(100+BO59)/(100+1.4)*100-100</f>
        <v>24.458852607986614</v>
      </c>
      <c r="BP66" s="97">
        <f>(100+BP59)/(100-0.8)*100-100</f>
        <v>32.740802754212325</v>
      </c>
      <c r="BQ66" s="97">
        <f>(100+BQ59)/(100+1)*100-100</f>
        <v>24.641353157009377</v>
      </c>
      <c r="BR66" s="96">
        <f>(100+BR59)/(100+0)*100-100</f>
        <v>-5.484719692369964</v>
      </c>
      <c r="BS66" s="97">
        <f>(100+BS59)/(100+2.5)*100-100</f>
        <v>40.68414215155792</v>
      </c>
      <c r="BT66" s="97">
        <f>(100+BT59)/(100-3.1)*100-100</f>
        <v>6.436196448774709</v>
      </c>
      <c r="BU66" s="97">
        <f>(100+BU59)/(100+0.9)*100-100</f>
        <v>-14.801943374062589</v>
      </c>
      <c r="BV66" s="97">
        <f>(100+BV59)/(100+1.1)*100-100</f>
        <v>-24.047487270389695</v>
      </c>
      <c r="BW66" s="97">
        <f>(100+BW59)/(100+0.1)*100-100</f>
        <v>17.998521829327885</v>
      </c>
      <c r="BX66" s="97">
        <f>(100+BX59)/(100+0)*100-100</f>
        <v>19.63901708265881</v>
      </c>
      <c r="BY66" s="97">
        <f>(100+BY59)/(100+0)*100-100</f>
        <v>9.811615785554736</v>
      </c>
      <c r="BZ66" s="97">
        <f>(100+BZ59)/(100-7.2)*100-100</f>
        <v>-30.33989908363371</v>
      </c>
      <c r="CA66" s="97">
        <f>(100+CA59)/(100-0.6)*100-100</f>
        <v>-3.603471732450771</v>
      </c>
      <c r="CB66" s="97">
        <f>(100+CB59)/(100+0.2)*100-100</f>
        <v>16.143742052957435</v>
      </c>
      <c r="CC66" s="97">
        <f>(100+CC59)/(100+1.2)*100-100</f>
        <v>24.88080193293527</v>
      </c>
      <c r="CD66" s="97" t="s">
        <v>223</v>
      </c>
      <c r="CE66" s="97">
        <f>(100+CE59)/(100-0.2)*100-100</f>
        <v>-23.93890049088641</v>
      </c>
      <c r="CF66" s="97" t="s">
        <v>223</v>
      </c>
      <c r="CG66" s="97">
        <f>(100+CG59)/(100-0.5)*100-100</f>
        <v>-1.2954310069682435</v>
      </c>
      <c r="CH66" s="97" t="s">
        <v>223</v>
      </c>
      <c r="CI66" s="97" t="s">
        <v>225</v>
      </c>
      <c r="CJ66" s="97" t="s">
        <v>223</v>
      </c>
      <c r="CK66" s="97" t="s">
        <v>223</v>
      </c>
      <c r="CL66" s="97"/>
      <c r="CM66" s="97">
        <f>(100+CM59)/(100-0.5)*100-100</f>
        <v>-6.165607829723356</v>
      </c>
      <c r="CN66" s="97" t="s">
        <v>223</v>
      </c>
      <c r="CO66" s="96" t="s">
        <v>223</v>
      </c>
    </row>
    <row r="67" s="12" customFormat="1" ht="16.5" customHeight="1">
      <c r="A67" s="12" t="s">
        <v>229</v>
      </c>
    </row>
  </sheetData>
  <mergeCells count="59">
    <mergeCell ref="B5:B12"/>
    <mergeCell ref="C5:C12"/>
    <mergeCell ref="D5:D12"/>
    <mergeCell ref="F5:F12"/>
    <mergeCell ref="G5:G12"/>
    <mergeCell ref="H6:H12"/>
    <mergeCell ref="I7:I12"/>
    <mergeCell ref="R6:R12"/>
    <mergeCell ref="T5:T12"/>
    <mergeCell ref="V5:V12"/>
    <mergeCell ref="W5:W12"/>
    <mergeCell ref="AB7:AB12"/>
    <mergeCell ref="X5:X12"/>
    <mergeCell ref="Y6:Y12"/>
    <mergeCell ref="Z7:Z12"/>
    <mergeCell ref="AA7:AA12"/>
    <mergeCell ref="AC7:AC12"/>
    <mergeCell ref="AD7:AD12"/>
    <mergeCell ref="AE7:AE12"/>
    <mergeCell ref="AH7:AH12"/>
    <mergeCell ref="AI7:AI12"/>
    <mergeCell ref="AJ7:AJ12"/>
    <mergeCell ref="AK7:AK12"/>
    <mergeCell ref="AL7:AL12"/>
    <mergeCell ref="AM6:AM12"/>
    <mergeCell ref="AP6:AP12"/>
    <mergeCell ref="AT7:AT12"/>
    <mergeCell ref="AX7:AX12"/>
    <mergeCell ref="AN7:AN12"/>
    <mergeCell ref="AQ7:AQ12"/>
    <mergeCell ref="AR7:AR12"/>
    <mergeCell ref="AS7:AS12"/>
    <mergeCell ref="AY7:AY12"/>
    <mergeCell ref="BC7:BC12"/>
    <mergeCell ref="BD7:BD12"/>
    <mergeCell ref="BB6:BB12"/>
    <mergeCell ref="BF7:BF12"/>
    <mergeCell ref="BG7:BG12"/>
    <mergeCell ref="BH7:BH12"/>
    <mergeCell ref="BI7:BI12"/>
    <mergeCell ref="BK6:BK12"/>
    <mergeCell ref="BM7:BM12"/>
    <mergeCell ref="BQ6:BQ12"/>
    <mergeCell ref="BU6:BU12"/>
    <mergeCell ref="BY6:BY12"/>
    <mergeCell ref="CD6:CD12"/>
    <mergeCell ref="BR7:BR12"/>
    <mergeCell ref="BT7:BT12"/>
    <mergeCell ref="BV7:BV12"/>
    <mergeCell ref="BX7:BX12"/>
    <mergeCell ref="CE7:CE12"/>
    <mergeCell ref="CF7:CF12"/>
    <mergeCell ref="CG7:CG12"/>
    <mergeCell ref="CH7:CH12"/>
    <mergeCell ref="CO5:CO12"/>
    <mergeCell ref="CI5:CI12"/>
    <mergeCell ref="CK5:CK12"/>
    <mergeCell ref="CM5:CM12"/>
    <mergeCell ref="CN5:CN12"/>
  </mergeCells>
  <printOptions horizontalCentered="1" verticalCentered="1"/>
  <pageMargins left="0.2755905511811024" right="0.31496062992125984" top="0.984251968503937" bottom="0.1968503937007874" header="0.5118110236220472" footer="0.1968503937007874"/>
  <pageSetup horizontalDpi="200" verticalDpi="2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dcterms:created xsi:type="dcterms:W3CDTF">2001-10-04T04:58:10Z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