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庁内LAN\掲示板\1015\lib\kakei\_rep11\_dat\"/>
    </mc:Choice>
  </mc:AlternateContent>
  <bookViews>
    <workbookView xWindow="480" yWindow="60" windowWidth="12795" windowHeight="8325"/>
  </bookViews>
  <sheets>
    <sheet name="富山市全世帯" sheetId="1" r:id="rId1"/>
  </sheets>
  <definedNames>
    <definedName name="_xlnm.Print_Area" localSheetId="0">富山市全世帯!$AZ$1:$BO$67</definedName>
  </definedNames>
  <calcPr calcId="152511" refMode="R1C1"/>
</workbook>
</file>

<file path=xl/calcChain.xml><?xml version="1.0" encoding="utf-8"?>
<calcChain xmlns="http://schemas.openxmlformats.org/spreadsheetml/2006/main">
  <c r="B19" i="1" l="1"/>
  <c r="C19" i="1"/>
  <c r="D19" i="1"/>
  <c r="F19" i="1"/>
  <c r="AB52" i="1" s="1"/>
  <c r="G19" i="1"/>
  <c r="H19" i="1"/>
  <c r="H52" i="1" s="1"/>
  <c r="I19" i="1"/>
  <c r="J19" i="1"/>
  <c r="J52" i="1" s="1"/>
  <c r="K19" i="1"/>
  <c r="L19" i="1"/>
  <c r="L52" i="1" s="1"/>
  <c r="M19" i="1"/>
  <c r="N19" i="1"/>
  <c r="N52" i="1" s="1"/>
  <c r="O19" i="1"/>
  <c r="P19" i="1"/>
  <c r="P52" i="1" s="1"/>
  <c r="Q19" i="1"/>
  <c r="R19" i="1"/>
  <c r="R52" i="1" s="1"/>
  <c r="S19" i="1"/>
  <c r="T19" i="1"/>
  <c r="T52" i="1" s="1"/>
  <c r="U19" i="1"/>
  <c r="V19" i="1"/>
  <c r="V52" i="1" s="1"/>
  <c r="W19" i="1"/>
  <c r="X19" i="1"/>
  <c r="X52" i="1" s="1"/>
  <c r="Y19" i="1"/>
  <c r="Z19" i="1"/>
  <c r="Z52" i="1" s="1"/>
  <c r="AB19" i="1"/>
  <c r="AC19" i="1"/>
  <c r="AC59" i="1" s="1"/>
  <c r="AC66" i="1" s="1"/>
  <c r="AD19" i="1"/>
  <c r="AE19" i="1"/>
  <c r="AE59" i="1" s="1"/>
  <c r="AE66" i="1" s="1"/>
  <c r="AF19" i="1"/>
  <c r="AG19" i="1"/>
  <c r="AG59" i="1" s="1"/>
  <c r="AG66" i="1" s="1"/>
  <c r="AH19" i="1"/>
  <c r="AJ19" i="1"/>
  <c r="AJ59" i="1" s="1"/>
  <c r="AJ66" i="1" s="1"/>
  <c r="AK19" i="1"/>
  <c r="AM19" i="1"/>
  <c r="AM52" i="1" s="1"/>
  <c r="AN19" i="1"/>
  <c r="AO19" i="1"/>
  <c r="AO52" i="1" s="1"/>
  <c r="AQ19" i="1"/>
  <c r="AR19" i="1"/>
  <c r="AR59" i="1" s="1"/>
  <c r="AR66" i="1" s="1"/>
  <c r="AS19" i="1"/>
  <c r="AT19" i="1"/>
  <c r="AT59" i="1" s="1"/>
  <c r="AT66" i="1" s="1"/>
  <c r="AU19" i="1"/>
  <c r="AV19" i="1"/>
  <c r="AV59" i="1" s="1"/>
  <c r="AV66" i="1" s="1"/>
  <c r="AW19" i="1"/>
  <c r="AX19" i="1"/>
  <c r="AX59" i="1" s="1"/>
  <c r="AX66" i="1" s="1"/>
  <c r="AY19" i="1"/>
  <c r="AZ19" i="1"/>
  <c r="AZ59" i="1" s="1"/>
  <c r="AZ66" i="1" s="1"/>
  <c r="BA19" i="1"/>
  <c r="BB19" i="1"/>
  <c r="BB59" i="1" s="1"/>
  <c r="BB66" i="1" s="1"/>
  <c r="BC19" i="1"/>
  <c r="BD19" i="1"/>
  <c r="BD59" i="1" s="1"/>
  <c r="BD66" i="1" s="1"/>
  <c r="BE19" i="1"/>
  <c r="BF19" i="1"/>
  <c r="BF59" i="1" s="1"/>
  <c r="BF66" i="1" s="1"/>
  <c r="BG19" i="1"/>
  <c r="BH19" i="1"/>
  <c r="BH59" i="1" s="1"/>
  <c r="BH66" i="1" s="1"/>
  <c r="BI19" i="1"/>
  <c r="BJ19" i="1"/>
  <c r="BJ59" i="1" s="1"/>
  <c r="BJ66" i="1" s="1"/>
  <c r="BK19" i="1"/>
  <c r="BL19" i="1"/>
  <c r="BL59" i="1" s="1"/>
  <c r="BL66" i="1" s="1"/>
  <c r="BM19" i="1"/>
  <c r="BN19" i="1"/>
  <c r="BN59" i="1" s="1"/>
  <c r="BN66" i="1" s="1"/>
  <c r="BO19" i="1"/>
  <c r="G52" i="1"/>
  <c r="I52" i="1"/>
  <c r="K52" i="1"/>
  <c r="M52" i="1"/>
  <c r="O52" i="1"/>
  <c r="Q52" i="1"/>
  <c r="S52" i="1"/>
  <c r="U52" i="1"/>
  <c r="W52" i="1"/>
  <c r="Y52" i="1"/>
  <c r="AA52" i="1"/>
  <c r="AC52" i="1"/>
  <c r="AE52" i="1"/>
  <c r="AG52" i="1"/>
  <c r="AJ52" i="1"/>
  <c r="AL52" i="1"/>
  <c r="AN52" i="1"/>
  <c r="AP52" i="1"/>
  <c r="AR52" i="1"/>
  <c r="AT52" i="1"/>
  <c r="AV52" i="1"/>
  <c r="AX52" i="1"/>
  <c r="AZ52" i="1"/>
  <c r="BB52" i="1"/>
  <c r="BD52" i="1"/>
  <c r="BF52" i="1"/>
  <c r="BH52" i="1"/>
  <c r="BJ52" i="1"/>
  <c r="BL52" i="1"/>
  <c r="BN52" i="1"/>
  <c r="F59" i="1"/>
  <c r="F66" i="1" s="1"/>
  <c r="G59" i="1"/>
  <c r="H59" i="1"/>
  <c r="H66" i="1" s="1"/>
  <c r="I59" i="1"/>
  <c r="J59" i="1"/>
  <c r="J66" i="1" s="1"/>
  <c r="K59" i="1"/>
  <c r="L59" i="1"/>
  <c r="L66" i="1" s="1"/>
  <c r="M59" i="1"/>
  <c r="N59" i="1"/>
  <c r="N66" i="1" s="1"/>
  <c r="O59" i="1"/>
  <c r="P59" i="1"/>
  <c r="P66" i="1" s="1"/>
  <c r="Q59" i="1"/>
  <c r="R59" i="1"/>
  <c r="R66" i="1" s="1"/>
  <c r="S59" i="1"/>
  <c r="T59" i="1"/>
  <c r="T66" i="1" s="1"/>
  <c r="U59" i="1"/>
  <c r="V59" i="1"/>
  <c r="V66" i="1" s="1"/>
  <c r="W59" i="1"/>
  <c r="X59" i="1"/>
  <c r="X66" i="1" s="1"/>
  <c r="Y59" i="1"/>
  <c r="Z59" i="1"/>
  <c r="Z66" i="1" s="1"/>
  <c r="AA59" i="1"/>
  <c r="AB59" i="1"/>
  <c r="AB66" i="1" s="1"/>
  <c r="AD59" i="1"/>
  <c r="AD66" i="1" s="1"/>
  <c r="AF59" i="1"/>
  <c r="AF66" i="1" s="1"/>
  <c r="AH59" i="1"/>
  <c r="AH66" i="1" s="1"/>
  <c r="AK59" i="1"/>
  <c r="AK66" i="1" s="1"/>
  <c r="AL59" i="1"/>
  <c r="AM59" i="1"/>
  <c r="AM66" i="1" s="1"/>
  <c r="AN59" i="1"/>
  <c r="AO59" i="1"/>
  <c r="AO66" i="1" s="1"/>
  <c r="AP59" i="1"/>
  <c r="AQ59" i="1"/>
  <c r="AQ66" i="1" s="1"/>
  <c r="AS59" i="1"/>
  <c r="AS66" i="1" s="1"/>
  <c r="AU59" i="1"/>
  <c r="AW59" i="1"/>
  <c r="AY59" i="1"/>
  <c r="BA59" i="1"/>
  <c r="BC59" i="1"/>
  <c r="BE59" i="1"/>
  <c r="BG59" i="1"/>
  <c r="BI59" i="1"/>
  <c r="BK59" i="1"/>
  <c r="BM59" i="1"/>
  <c r="BO59" i="1"/>
  <c r="G66" i="1"/>
  <c r="I66" i="1"/>
  <c r="K66" i="1"/>
  <c r="M66" i="1"/>
  <c r="O66" i="1"/>
  <c r="Q66" i="1"/>
  <c r="S66" i="1"/>
  <c r="U66" i="1"/>
  <c r="W66" i="1"/>
  <c r="Y66" i="1"/>
  <c r="AA66" i="1"/>
  <c r="AL66" i="1"/>
  <c r="AN66" i="1"/>
  <c r="AP66" i="1"/>
  <c r="AW66" i="1"/>
  <c r="AY66" i="1"/>
  <c r="BA66" i="1"/>
  <c r="BC66" i="1"/>
  <c r="BE66" i="1"/>
  <c r="BG66" i="1"/>
  <c r="BI66" i="1"/>
  <c r="BO52" i="1" l="1"/>
  <c r="BM52" i="1"/>
  <c r="BK52" i="1"/>
  <c r="BI52" i="1"/>
  <c r="BG52" i="1"/>
  <c r="BE52" i="1"/>
  <c r="BC52" i="1"/>
  <c r="BA52" i="1"/>
  <c r="AY52" i="1"/>
  <c r="AW52" i="1"/>
  <c r="AU52" i="1"/>
  <c r="AS52" i="1"/>
  <c r="AQ52" i="1"/>
  <c r="AK52" i="1"/>
  <c r="AH52" i="1"/>
  <c r="AF52" i="1"/>
  <c r="AD52" i="1"/>
</calcChain>
</file>

<file path=xl/sharedStrings.xml><?xml version="1.0" encoding="utf-8"?>
<sst xmlns="http://schemas.openxmlformats.org/spreadsheetml/2006/main" count="645" uniqueCount="211">
  <si>
    <t>第１表　　富山市の１世帯当たり年平均１か月間の支出（全世帯）　</t>
  </si>
  <si>
    <t>　</t>
  </si>
  <si>
    <t>世</t>
  </si>
  <si>
    <t>有</t>
  </si>
  <si>
    <t>消　</t>
  </si>
  <si>
    <t xml:space="preserve"> </t>
  </si>
  <si>
    <t>帯</t>
  </si>
  <si>
    <t>食</t>
  </si>
  <si>
    <t>住　</t>
  </si>
  <si>
    <t>光</t>
  </si>
  <si>
    <t>家</t>
  </si>
  <si>
    <t>被</t>
  </si>
  <si>
    <t>保</t>
  </si>
  <si>
    <t>交　</t>
  </si>
  <si>
    <t>教　　</t>
  </si>
  <si>
    <t>教</t>
  </si>
  <si>
    <t>そ 消</t>
  </si>
  <si>
    <t>業</t>
  </si>
  <si>
    <t>主</t>
  </si>
  <si>
    <t>費　</t>
  </si>
  <si>
    <t>穀　</t>
  </si>
  <si>
    <t>魚</t>
  </si>
  <si>
    <t>肉</t>
  </si>
  <si>
    <t>乳</t>
  </si>
  <si>
    <t>野</t>
  </si>
  <si>
    <t>果　</t>
  </si>
  <si>
    <t>油</t>
  </si>
  <si>
    <t>菓</t>
  </si>
  <si>
    <t>調</t>
  </si>
  <si>
    <t>飲　</t>
  </si>
  <si>
    <t>酒</t>
  </si>
  <si>
    <t>外　</t>
  </si>
  <si>
    <t xml:space="preserve">  設</t>
  </si>
  <si>
    <t>電</t>
  </si>
  <si>
    <t>ガ</t>
  </si>
  <si>
    <t>他</t>
  </si>
  <si>
    <t>上</t>
  </si>
  <si>
    <t>具　</t>
  </si>
  <si>
    <t xml:space="preserve">  室</t>
  </si>
  <si>
    <t>寝　</t>
  </si>
  <si>
    <t>服</t>
  </si>
  <si>
    <t>和</t>
  </si>
  <si>
    <t>洋</t>
  </si>
  <si>
    <t xml:space="preserve"> シ</t>
  </si>
  <si>
    <t>下</t>
  </si>
  <si>
    <t>生</t>
  </si>
  <si>
    <t>履　</t>
  </si>
  <si>
    <t xml:space="preserve">被 </t>
  </si>
  <si>
    <t>医　</t>
  </si>
  <si>
    <t xml:space="preserve">健 </t>
  </si>
  <si>
    <t>自</t>
  </si>
  <si>
    <t>通　</t>
  </si>
  <si>
    <t>授</t>
  </si>
  <si>
    <t>教 学</t>
  </si>
  <si>
    <t>補</t>
  </si>
  <si>
    <t>書</t>
  </si>
  <si>
    <t>諸</t>
  </si>
  <si>
    <t>こ</t>
  </si>
  <si>
    <t>仕</t>
  </si>
  <si>
    <t>の</t>
  </si>
  <si>
    <t>菜</t>
  </si>
  <si>
    <t>脂</t>
  </si>
  <si>
    <t>理　</t>
  </si>
  <si>
    <t>賃</t>
  </si>
  <si>
    <t xml:space="preserve">  備</t>
  </si>
  <si>
    <t>熱</t>
  </si>
  <si>
    <t>・</t>
  </si>
  <si>
    <t>庭</t>
  </si>
  <si>
    <t xml:space="preserve">  内</t>
  </si>
  <si>
    <t>事</t>
  </si>
  <si>
    <t>及</t>
  </si>
  <si>
    <t xml:space="preserve">  ャ セ</t>
  </si>
  <si>
    <t>地</t>
  </si>
  <si>
    <t>健</t>
  </si>
  <si>
    <t>康</t>
  </si>
  <si>
    <t>健 用</t>
  </si>
  <si>
    <t>通</t>
  </si>
  <si>
    <t>動</t>
  </si>
  <si>
    <t>科 習</t>
  </si>
  <si>
    <t>習</t>
  </si>
  <si>
    <t>養</t>
  </si>
  <si>
    <t>籍 他</t>
  </si>
  <si>
    <t>の 費</t>
  </si>
  <si>
    <t>づ</t>
  </si>
  <si>
    <t>送</t>
  </si>
  <si>
    <t>介</t>
  </si>
  <si>
    <t>卵</t>
  </si>
  <si>
    <t>子</t>
  </si>
  <si>
    <t xml:space="preserve">  修</t>
  </si>
  <si>
    <t>気</t>
  </si>
  <si>
    <t>ス</t>
  </si>
  <si>
    <t>用</t>
  </si>
  <si>
    <t xml:space="preserve">  装</t>
  </si>
  <si>
    <t>サ</t>
  </si>
  <si>
    <t>び</t>
  </si>
  <si>
    <t xml:space="preserve"> ツ   I</t>
  </si>
  <si>
    <t>着</t>
  </si>
  <si>
    <t>物　</t>
  </si>
  <si>
    <t xml:space="preserve">関 サ </t>
  </si>
  <si>
    <t>薬　</t>
  </si>
  <si>
    <t>医 品</t>
  </si>
  <si>
    <t>医 サ</t>
  </si>
  <si>
    <t>車</t>
  </si>
  <si>
    <t>書 参</t>
  </si>
  <si>
    <t>娯</t>
  </si>
  <si>
    <t xml:space="preserve"> ・  の</t>
  </si>
  <si>
    <t>娯 サ</t>
  </si>
  <si>
    <t>雑</t>
  </si>
  <si>
    <t>際　</t>
  </si>
  <si>
    <t>人</t>
  </si>
  <si>
    <t>支　</t>
  </si>
  <si>
    <t xml:space="preserve">  繕</t>
  </si>
  <si>
    <t>水</t>
  </si>
  <si>
    <t>耐</t>
  </si>
  <si>
    <t xml:space="preserve">  備装</t>
  </si>
  <si>
    <t>消</t>
  </si>
  <si>
    <t>ｌ</t>
  </si>
  <si>
    <t xml:space="preserve">  ・  タ</t>
  </si>
  <si>
    <t>連  I</t>
  </si>
  <si>
    <t>医</t>
  </si>
  <si>
    <t>持 摂</t>
  </si>
  <si>
    <t>療  ・</t>
  </si>
  <si>
    <t>療  I</t>
  </si>
  <si>
    <t>等 関</t>
  </si>
  <si>
    <t xml:space="preserve"> ・ 考</t>
  </si>
  <si>
    <t>楽 耐</t>
  </si>
  <si>
    <t>楽</t>
  </si>
  <si>
    <t xml:space="preserve">    印</t>
  </si>
  <si>
    <t>楽  I</t>
  </si>
  <si>
    <t>他 支</t>
  </si>
  <si>
    <t>　　</t>
  </si>
  <si>
    <t>年</t>
  </si>
  <si>
    <t>海</t>
  </si>
  <si>
    <t>味</t>
  </si>
  <si>
    <t xml:space="preserve">   ・維</t>
  </si>
  <si>
    <t>道</t>
  </si>
  <si>
    <t>久</t>
  </si>
  <si>
    <t xml:space="preserve">   ・飾</t>
  </si>
  <si>
    <t>耗</t>
  </si>
  <si>
    <t>ビ</t>
  </si>
  <si>
    <t>履</t>
  </si>
  <si>
    <t xml:space="preserve">       I</t>
  </si>
  <si>
    <t>糸</t>
  </si>
  <si>
    <t xml:space="preserve">     ビ</t>
  </si>
  <si>
    <t>用 取</t>
  </si>
  <si>
    <t xml:space="preserve">    器</t>
  </si>
  <si>
    <t xml:space="preserve">    ビ</t>
  </si>
  <si>
    <t xml:space="preserve">    係</t>
  </si>
  <si>
    <t>料</t>
  </si>
  <si>
    <t xml:space="preserve">    教</t>
  </si>
  <si>
    <t>用 久</t>
  </si>
  <si>
    <t xml:space="preserve">    刷</t>
  </si>
  <si>
    <t>か</t>
  </si>
  <si>
    <t>り</t>
  </si>
  <si>
    <t>員</t>
  </si>
  <si>
    <t>齢</t>
  </si>
  <si>
    <t>出</t>
  </si>
  <si>
    <t>類</t>
  </si>
  <si>
    <t>藻</t>
  </si>
  <si>
    <t>物</t>
  </si>
  <si>
    <t>品</t>
  </si>
  <si>
    <t>居</t>
  </si>
  <si>
    <t>代</t>
  </si>
  <si>
    <t xml:space="preserve">     持</t>
  </si>
  <si>
    <t>財</t>
  </si>
  <si>
    <t xml:space="preserve">     品</t>
  </si>
  <si>
    <t>貨</t>
  </si>
  <si>
    <t xml:space="preserve">     類</t>
  </si>
  <si>
    <t xml:space="preserve">     ス</t>
  </si>
  <si>
    <t>療</t>
  </si>
  <si>
    <t xml:space="preserve">    品</t>
  </si>
  <si>
    <t xml:space="preserve">    具</t>
  </si>
  <si>
    <t xml:space="preserve">    ス</t>
  </si>
  <si>
    <t>信</t>
  </si>
  <si>
    <t xml:space="preserve">    費</t>
  </si>
  <si>
    <t>育</t>
  </si>
  <si>
    <t>等</t>
  </si>
  <si>
    <t xml:space="preserve">    材</t>
  </si>
  <si>
    <t xml:space="preserve">    財</t>
  </si>
  <si>
    <t xml:space="preserve">    物</t>
  </si>
  <si>
    <t>の 出</t>
  </si>
  <si>
    <t>費</t>
  </si>
  <si>
    <t>い</t>
  </si>
  <si>
    <t>金</t>
  </si>
  <si>
    <t>実  数（円）</t>
  </si>
  <si>
    <t>平成６年平均</t>
  </si>
  <si>
    <t>　－</t>
  </si>
  <si>
    <t>平成７年</t>
  </si>
  <si>
    <t>平成８年</t>
  </si>
  <si>
    <t>平成９年</t>
  </si>
  <si>
    <t>平成10年</t>
  </si>
  <si>
    <t>平成11年</t>
  </si>
  <si>
    <t>平成10年１月</t>
  </si>
  <si>
    <t>　　　　2</t>
  </si>
  <si>
    <t>　　　　3</t>
  </si>
  <si>
    <t>　　　　4</t>
  </si>
  <si>
    <t>　　　　5</t>
  </si>
  <si>
    <t>　　　　6</t>
  </si>
  <si>
    <t>　　　　7</t>
  </si>
  <si>
    <t>　　　　8</t>
  </si>
  <si>
    <t>　　　　9</t>
  </si>
  <si>
    <t>　　　　10</t>
  </si>
  <si>
    <t>　　　　11</t>
  </si>
  <si>
    <t>　　　　12</t>
  </si>
  <si>
    <t>平成11年１月</t>
  </si>
  <si>
    <t>構　成　比　（％）</t>
  </si>
  <si>
    <t>　　対前年名目増加率（％）</t>
  </si>
  <si>
    <t>　　対前年実質増加率（％）</t>
  </si>
  <si>
    <t>　   －</t>
  </si>
  <si>
    <t>注　表示した数値は、その１桁下位を四捨五入しているので、内訳の合計は必ずしも計に一致しない。</t>
  </si>
  <si>
    <r>
      <t xml:space="preserve"> </t>
    </r>
    <r>
      <rPr>
        <b/>
        <sz val="11"/>
        <rFont val="ＭＳ Ｐゴシック"/>
        <family val="3"/>
        <charset val="128"/>
      </rPr>
      <t xml:space="preserve">                                                                                                              </t>
    </r>
    <r>
      <rPr>
        <b/>
        <sz val="11"/>
        <rFont val="ＭＳ Ｐゴシック"/>
        <family val="3"/>
        <charset val="128"/>
      </rPr>
      <t>第１表　　富山市の１世帯当たり年平均１か月間の支出（全世帯）</t>
    </r>
    <r>
      <rPr>
        <b/>
        <sz val="11"/>
        <rFont val="ＭＳ Ｐゴシック"/>
        <family val="3"/>
        <charset val="128"/>
      </rPr>
      <t>(続き）</t>
    </r>
    <r>
      <rPr>
        <b/>
        <sz val="11"/>
        <rFont val="ＭＳ Ｐゴシック"/>
        <family val="3"/>
        <charset val="128"/>
      </rPr>
      <t>　</t>
    </r>
    <rPh sb="142" eb="143">
      <t>ツヅ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</si>
</sst>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84" formatCode="0.0_ "/>
  </numFmts>
  <fonts count="6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NumberForma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distributed"/>
    </xf>
    <xf numFmtId="0" fontId="4" fillId="0" borderId="0" xfId="0" applyFont="1"/>
    <xf numFmtId="0" fontId="4" fillId="0" borderId="5" xfId="0" applyFont="1" applyBorder="1"/>
    <xf numFmtId="0" fontId="4" fillId="0" borderId="5" xfId="0" applyFont="1" applyBorder="1" applyAlignment="1">
      <alignment horizontal="distributed"/>
    </xf>
    <xf numFmtId="0" fontId="4" fillId="0" borderId="6" xfId="0" applyFont="1" applyBorder="1" applyAlignment="1">
      <alignment horizontal="distributed"/>
    </xf>
    <xf numFmtId="0" fontId="4" fillId="0" borderId="2" xfId="0" applyFont="1" applyBorder="1"/>
    <xf numFmtId="0" fontId="4" fillId="0" borderId="4" xfId="0" applyFont="1" applyBorder="1"/>
    <xf numFmtId="0" fontId="4" fillId="0" borderId="2" xfId="0" applyFont="1" applyBorder="1" applyAlignment="1">
      <alignment horizontal="left"/>
    </xf>
    <xf numFmtId="0" fontId="4" fillId="0" borderId="4" xfId="0" applyFont="1" applyBorder="1" applyAlignment="1"/>
    <xf numFmtId="0" fontId="4" fillId="0" borderId="0" xfId="0" applyFont="1" applyBorder="1" applyAlignment="1">
      <alignment horizontal="distributed"/>
    </xf>
    <xf numFmtId="0" fontId="4" fillId="0" borderId="1" xfId="0" applyFont="1" applyBorder="1" applyAlignment="1"/>
    <xf numFmtId="0" fontId="4" fillId="0" borderId="7" xfId="0" applyFont="1" applyBorder="1" applyAlignment="1">
      <alignment horizontal="distributed"/>
    </xf>
    <xf numFmtId="0" fontId="4" fillId="0" borderId="2" xfId="0" applyFont="1" applyBorder="1" applyAlignment="1"/>
    <xf numFmtId="0" fontId="4" fillId="0" borderId="6" xfId="0" applyFont="1" applyBorder="1" applyAlignment="1">
      <alignment horizontal="left"/>
    </xf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6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10" xfId="0" applyFont="1" applyBorder="1" applyAlignment="1">
      <alignment horizontal="distributed"/>
    </xf>
    <xf numFmtId="0" fontId="4" fillId="0" borderId="9" xfId="0" applyFont="1" applyBorder="1" applyAlignment="1"/>
    <xf numFmtId="0" fontId="4" fillId="0" borderId="9" xfId="0" applyFont="1" applyBorder="1"/>
    <xf numFmtId="0" fontId="4" fillId="0" borderId="8" xfId="0" applyFont="1" applyBorder="1" applyAlignment="1"/>
    <xf numFmtId="0" fontId="4" fillId="0" borderId="11" xfId="0" applyFont="1" applyBorder="1" applyAlignment="1">
      <alignment horizontal="distributed"/>
    </xf>
    <xf numFmtId="0" fontId="4" fillId="0" borderId="10" xfId="0" applyFont="1" applyBorder="1" applyAlignment="1"/>
    <xf numFmtId="0" fontId="4" fillId="0" borderId="9" xfId="0" applyFont="1" applyBorder="1" applyAlignment="1">
      <alignment horizontal="left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/>
    <xf numFmtId="0" fontId="4" fillId="0" borderId="0" xfId="0" applyFont="1" applyBorder="1"/>
    <xf numFmtId="0" fontId="5" fillId="0" borderId="3" xfId="0" applyFont="1" applyBorder="1"/>
    <xf numFmtId="2" fontId="4" fillId="0" borderId="3" xfId="0" applyNumberFormat="1" applyFont="1" applyBorder="1"/>
    <xf numFmtId="176" fontId="4" fillId="0" borderId="3" xfId="0" applyNumberFormat="1" applyFont="1" applyBorder="1"/>
    <xf numFmtId="0" fontId="4" fillId="0" borderId="3" xfId="0" applyFont="1" applyBorder="1"/>
    <xf numFmtId="3" fontId="4" fillId="0" borderId="3" xfId="1" applyNumberFormat="1" applyFont="1" applyBorder="1"/>
    <xf numFmtId="3" fontId="4" fillId="0" borderId="1" xfId="1" applyNumberFormat="1" applyFont="1" applyBorder="1"/>
    <xf numFmtId="3" fontId="4" fillId="0" borderId="2" xfId="1" applyNumberFormat="1" applyFont="1" applyBorder="1"/>
    <xf numFmtId="0" fontId="5" fillId="0" borderId="7" xfId="0" applyFont="1" applyBorder="1"/>
    <xf numFmtId="2" fontId="4" fillId="0" borderId="7" xfId="0" applyNumberFormat="1" applyFont="1" applyBorder="1"/>
    <xf numFmtId="176" fontId="4" fillId="0" borderId="7" xfId="0" applyNumberFormat="1" applyFont="1" applyBorder="1"/>
    <xf numFmtId="0" fontId="4" fillId="0" borderId="7" xfId="0" applyFont="1" applyBorder="1"/>
    <xf numFmtId="3" fontId="4" fillId="0" borderId="7" xfId="1" applyNumberFormat="1" applyFont="1" applyBorder="1"/>
    <xf numFmtId="3" fontId="4" fillId="0" borderId="5" xfId="1" applyNumberFormat="1" applyFont="1" applyBorder="1"/>
    <xf numFmtId="3" fontId="4" fillId="0" borderId="0" xfId="1" applyNumberFormat="1" applyFont="1"/>
    <xf numFmtId="38" fontId="4" fillId="0" borderId="7" xfId="1" applyFont="1" applyBorder="1"/>
    <xf numFmtId="38" fontId="4" fillId="0" borderId="5" xfId="1" applyFont="1" applyBorder="1"/>
    <xf numFmtId="38" fontId="4" fillId="0" borderId="0" xfId="1" applyFont="1" applyBorder="1"/>
    <xf numFmtId="0" fontId="5" fillId="0" borderId="7" xfId="0" quotePrefix="1" applyFont="1" applyBorder="1" applyAlignment="1">
      <alignment horizontal="left"/>
    </xf>
    <xf numFmtId="0" fontId="4" fillId="0" borderId="7" xfId="0" applyNumberFormat="1" applyFont="1" applyBorder="1"/>
    <xf numFmtId="3" fontId="4" fillId="0" borderId="0" xfId="1" applyNumberFormat="1" applyFont="1" applyBorder="1"/>
    <xf numFmtId="0" fontId="5" fillId="0" borderId="11" xfId="0" quotePrefix="1" applyFont="1" applyBorder="1" applyAlignment="1">
      <alignment horizontal="left"/>
    </xf>
    <xf numFmtId="0" fontId="4" fillId="0" borderId="11" xfId="0" applyFont="1" applyBorder="1"/>
    <xf numFmtId="176" fontId="4" fillId="0" borderId="11" xfId="0" applyNumberFormat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10" xfId="1" applyFont="1" applyBorder="1"/>
    <xf numFmtId="0" fontId="5" fillId="0" borderId="1" xfId="0" applyFont="1" applyBorder="1"/>
    <xf numFmtId="184" fontId="4" fillId="0" borderId="3" xfId="0" applyNumberFormat="1" applyFont="1" applyBorder="1"/>
    <xf numFmtId="184" fontId="4" fillId="0" borderId="1" xfId="0" applyNumberFormat="1" applyFont="1" applyBorder="1"/>
    <xf numFmtId="0" fontId="5" fillId="0" borderId="5" xfId="0" applyFont="1" applyBorder="1"/>
    <xf numFmtId="184" fontId="4" fillId="0" borderId="7" xfId="0" applyNumberFormat="1" applyFont="1" applyBorder="1"/>
    <xf numFmtId="184" fontId="4" fillId="0" borderId="5" xfId="0" applyNumberFormat="1" applyFont="1" applyBorder="1"/>
    <xf numFmtId="184" fontId="4" fillId="0" borderId="7" xfId="1" applyNumberFormat="1" applyFont="1" applyBorder="1"/>
    <xf numFmtId="0" fontId="5" fillId="0" borderId="8" xfId="0" applyFont="1" applyBorder="1"/>
    <xf numFmtId="184" fontId="4" fillId="0" borderId="11" xfId="0" applyNumberFormat="1" applyFont="1" applyBorder="1"/>
    <xf numFmtId="184" fontId="4" fillId="0" borderId="8" xfId="0" applyNumberFormat="1" applyFont="1" applyBorder="1"/>
    <xf numFmtId="184" fontId="5" fillId="0" borderId="0" xfId="0" applyNumberFormat="1" applyFont="1" applyAlignment="1">
      <alignment horizontal="centerContinuous"/>
    </xf>
    <xf numFmtId="184" fontId="4" fillId="0" borderId="0" xfId="0" applyNumberFormat="1" applyFont="1" applyAlignment="1">
      <alignment horizontal="centerContinuous"/>
    </xf>
    <xf numFmtId="184" fontId="4" fillId="0" borderId="0" xfId="0" applyNumberFormat="1" applyFont="1"/>
    <xf numFmtId="184" fontId="4" fillId="0" borderId="0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67"/>
  <sheetViews>
    <sheetView tabSelected="1" workbookViewId="0"/>
  </sheetViews>
  <sheetFormatPr defaultRowHeight="13.5"/>
  <cols>
    <col min="1" max="1" width="12.125" customWidth="1"/>
    <col min="2" max="4" width="4.5" customWidth="1"/>
    <col min="5" max="5" width="0.5" customWidth="1"/>
    <col min="6" max="6" width="7.625" customWidth="1"/>
    <col min="7" max="7" width="7.375" customWidth="1"/>
    <col min="8" max="16" width="5.625" customWidth="1"/>
    <col min="17" max="17" width="5.125" customWidth="1"/>
    <col min="18" max="18" width="5.375" customWidth="1"/>
    <col min="19" max="19" width="5.75" customWidth="1"/>
    <col min="20" max="20" width="6.375" customWidth="1"/>
    <col min="21" max="21" width="5.375" customWidth="1"/>
    <col min="22" max="22" width="6.25" customWidth="1"/>
    <col min="23" max="23" width="6.75" customWidth="1"/>
    <col min="24" max="24" width="5.625" customWidth="1"/>
    <col min="25" max="25" width="5.125" customWidth="1"/>
    <col min="26" max="26" width="5.375" customWidth="1"/>
    <col min="27" max="27" width="5.125" customWidth="1"/>
    <col min="28" max="29" width="6.25" customWidth="1"/>
    <col min="30" max="30" width="5.625" customWidth="1"/>
    <col min="31" max="34" width="5.125" customWidth="1"/>
    <col min="35" max="35" width="12.125" customWidth="1"/>
    <col min="36" max="36" width="5.875" customWidth="1"/>
    <col min="37" max="37" width="5.375" customWidth="1"/>
    <col min="38" max="38" width="5.875" customWidth="1"/>
    <col min="39" max="39" width="5.375" customWidth="1"/>
    <col min="40" max="41" width="5.25" customWidth="1"/>
    <col min="42" max="44" width="5.375" customWidth="1"/>
    <col min="45" max="45" width="5.75" customWidth="1"/>
    <col min="46" max="46" width="5.375" customWidth="1"/>
    <col min="47" max="47" width="5" customWidth="1"/>
    <col min="48" max="48" width="5.375" customWidth="1"/>
    <col min="49" max="49" width="5.25" customWidth="1"/>
    <col min="50" max="50" width="5.625" customWidth="1"/>
    <col min="51" max="52" width="5.375" customWidth="1"/>
    <col min="53" max="53" width="5.625" customWidth="1"/>
    <col min="54" max="54" width="6" customWidth="1"/>
    <col min="55" max="55" width="5.875" customWidth="1"/>
    <col min="56" max="57" width="5.375" customWidth="1"/>
    <col min="58" max="59" width="5.875" customWidth="1"/>
    <col min="60" max="60" width="6" customWidth="1"/>
    <col min="61" max="61" width="5.25" customWidth="1"/>
    <col min="62" max="62" width="6" customWidth="1"/>
    <col min="63" max="63" width="6.75" customWidth="1"/>
    <col min="64" max="64" width="5.375" customWidth="1"/>
    <col min="65" max="65" width="6.375" customWidth="1"/>
    <col min="66" max="66" width="7.125" customWidth="1"/>
    <col min="67" max="67" width="6" customWidth="1"/>
  </cols>
  <sheetData>
    <row r="1" spans="1:67">
      <c r="A1" s="1"/>
    </row>
    <row r="2" spans="1:67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4" t="s">
        <v>1</v>
      </c>
      <c r="AB2" s="4" t="s">
        <v>1</v>
      </c>
      <c r="AI2" s="2" t="s">
        <v>210</v>
      </c>
    </row>
    <row r="3" spans="1:67">
      <c r="O3" s="4" t="s">
        <v>1</v>
      </c>
    </row>
    <row r="4" spans="1:67">
      <c r="O4" s="4"/>
    </row>
    <row r="5" spans="1:67" s="11" customFormat="1" ht="11.25" customHeight="1">
      <c r="A5" s="5"/>
      <c r="B5" s="6" t="s">
        <v>2</v>
      </c>
      <c r="C5" s="6" t="s">
        <v>3</v>
      </c>
      <c r="D5" s="6" t="s">
        <v>2</v>
      </c>
      <c r="E5" s="7"/>
      <c r="F5" s="8" t="s">
        <v>4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  <c r="R5" s="7" t="s">
        <v>1</v>
      </c>
      <c r="S5" s="7" t="s">
        <v>1</v>
      </c>
      <c r="T5" s="7" t="s">
        <v>1</v>
      </c>
      <c r="U5" s="7" t="s">
        <v>1</v>
      </c>
      <c r="V5" s="7" t="s">
        <v>1</v>
      </c>
      <c r="W5" s="7" t="s">
        <v>1</v>
      </c>
      <c r="X5" s="7" t="s">
        <v>1</v>
      </c>
      <c r="Y5" s="7" t="s">
        <v>1</v>
      </c>
      <c r="Z5" s="7" t="s">
        <v>1</v>
      </c>
      <c r="AA5" s="7" t="s">
        <v>1</v>
      </c>
      <c r="AB5" s="7" t="s">
        <v>1</v>
      </c>
      <c r="AC5" s="7" t="s">
        <v>1</v>
      </c>
      <c r="AD5" s="7" t="s">
        <v>1</v>
      </c>
      <c r="AE5" s="7" t="s">
        <v>1</v>
      </c>
      <c r="AF5" s="7" t="s">
        <v>1</v>
      </c>
      <c r="AG5" s="7" t="s">
        <v>1</v>
      </c>
      <c r="AH5" s="7" t="s">
        <v>1</v>
      </c>
      <c r="AI5" s="5"/>
      <c r="AJ5" s="7" t="s">
        <v>1</v>
      </c>
      <c r="AK5" s="7" t="s">
        <v>1</v>
      </c>
      <c r="AL5" s="7" t="s">
        <v>1</v>
      </c>
      <c r="AM5" s="7" t="s">
        <v>1</v>
      </c>
      <c r="AN5" s="7"/>
      <c r="AO5" s="7" t="s">
        <v>5</v>
      </c>
      <c r="AP5" s="7" t="s">
        <v>5</v>
      </c>
      <c r="AQ5" s="7" t="s">
        <v>5</v>
      </c>
      <c r="AR5" s="7" t="s">
        <v>5</v>
      </c>
      <c r="AS5" s="7" t="s">
        <v>1</v>
      </c>
      <c r="AT5" s="7" t="s">
        <v>1</v>
      </c>
      <c r="AU5" s="7" t="s">
        <v>1</v>
      </c>
      <c r="AV5" s="9" t="s">
        <v>1</v>
      </c>
      <c r="AW5" s="7" t="s">
        <v>1</v>
      </c>
      <c r="AX5" s="7" t="s">
        <v>1</v>
      </c>
      <c r="AY5" s="7" t="s">
        <v>1</v>
      </c>
      <c r="AZ5" s="7" t="s">
        <v>1</v>
      </c>
      <c r="BA5" s="7" t="s">
        <v>1</v>
      </c>
      <c r="BB5" s="7" t="s">
        <v>1</v>
      </c>
      <c r="BC5" s="7" t="s">
        <v>1</v>
      </c>
      <c r="BD5" s="7" t="s">
        <v>1</v>
      </c>
      <c r="BE5" s="7" t="s">
        <v>1</v>
      </c>
      <c r="BF5" s="7" t="s">
        <v>1</v>
      </c>
      <c r="BG5" s="7" t="s">
        <v>1</v>
      </c>
      <c r="BH5" s="7"/>
      <c r="BI5" s="7" t="s">
        <v>1</v>
      </c>
      <c r="BJ5" s="7" t="s">
        <v>1</v>
      </c>
      <c r="BK5" s="7" t="s">
        <v>1</v>
      </c>
      <c r="BL5" s="7" t="s">
        <v>1</v>
      </c>
      <c r="BM5" s="7" t="s">
        <v>1</v>
      </c>
      <c r="BN5" s="7" t="s">
        <v>1</v>
      </c>
      <c r="BO5" s="10" t="s">
        <v>1</v>
      </c>
    </row>
    <row r="6" spans="1:67" s="11" customFormat="1" ht="11.25" customHeight="1">
      <c r="A6" s="12"/>
      <c r="B6" s="13" t="s">
        <v>1</v>
      </c>
      <c r="C6" s="13" t="s">
        <v>1</v>
      </c>
      <c r="D6" s="13" t="s">
        <v>6</v>
      </c>
      <c r="E6" s="14"/>
      <c r="F6" s="14" t="s">
        <v>1</v>
      </c>
      <c r="G6" s="7" t="s">
        <v>7</v>
      </c>
      <c r="H6" s="7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7" t="s">
        <v>1</v>
      </c>
      <c r="O6" s="7" t="s">
        <v>1</v>
      </c>
      <c r="P6" s="7" t="s">
        <v>1</v>
      </c>
      <c r="Q6" s="7" t="s">
        <v>1</v>
      </c>
      <c r="R6" s="7" t="s">
        <v>1</v>
      </c>
      <c r="S6" s="10" t="s">
        <v>1</v>
      </c>
      <c r="T6" s="7" t="s">
        <v>8</v>
      </c>
      <c r="U6" s="7" t="s">
        <v>1</v>
      </c>
      <c r="V6" s="10" t="s">
        <v>1</v>
      </c>
      <c r="W6" s="7" t="s">
        <v>9</v>
      </c>
      <c r="X6" s="7" t="s">
        <v>1</v>
      </c>
      <c r="Y6" s="7" t="s">
        <v>1</v>
      </c>
      <c r="Z6" s="7" t="s">
        <v>1</v>
      </c>
      <c r="AA6" s="7" t="s">
        <v>1</v>
      </c>
      <c r="AB6" s="8" t="s">
        <v>10</v>
      </c>
      <c r="AC6" s="7" t="s">
        <v>1</v>
      </c>
      <c r="AD6" s="7" t="s">
        <v>1</v>
      </c>
      <c r="AE6" s="7" t="s">
        <v>1</v>
      </c>
      <c r="AF6" s="7" t="s">
        <v>1</v>
      </c>
      <c r="AG6" s="7" t="s">
        <v>1</v>
      </c>
      <c r="AH6" s="10" t="s">
        <v>1</v>
      </c>
      <c r="AI6" s="12"/>
      <c r="AJ6" s="7" t="s">
        <v>11</v>
      </c>
      <c r="AK6" s="7" t="s">
        <v>1</v>
      </c>
      <c r="AL6" s="7" t="s">
        <v>1</v>
      </c>
      <c r="AM6" s="15" t="s">
        <v>1</v>
      </c>
      <c r="AN6" s="15"/>
      <c r="AO6" s="7" t="s">
        <v>5</v>
      </c>
      <c r="AP6" s="7" t="s">
        <v>5</v>
      </c>
      <c r="AQ6" s="7" t="s">
        <v>5</v>
      </c>
      <c r="AR6" s="16" t="s">
        <v>5</v>
      </c>
      <c r="AS6" s="7" t="s">
        <v>12</v>
      </c>
      <c r="AT6" s="15" t="s">
        <v>1</v>
      </c>
      <c r="AU6" s="15" t="s">
        <v>1</v>
      </c>
      <c r="AV6" s="15" t="s">
        <v>1</v>
      </c>
      <c r="AW6" s="16" t="s">
        <v>1</v>
      </c>
      <c r="AX6" s="7" t="s">
        <v>13</v>
      </c>
      <c r="AY6" s="7" t="s">
        <v>1</v>
      </c>
      <c r="AZ6" s="15" t="s">
        <v>1</v>
      </c>
      <c r="BA6" s="10" t="s">
        <v>1</v>
      </c>
      <c r="BB6" s="7" t="s">
        <v>14</v>
      </c>
      <c r="BC6" s="7" t="s">
        <v>1</v>
      </c>
      <c r="BD6" s="15" t="s">
        <v>1</v>
      </c>
      <c r="BE6" s="10" t="s">
        <v>1</v>
      </c>
      <c r="BF6" s="7" t="s">
        <v>15</v>
      </c>
      <c r="BG6" s="15" t="s">
        <v>1</v>
      </c>
      <c r="BH6" s="15"/>
      <c r="BI6" s="15" t="s">
        <v>1</v>
      </c>
      <c r="BJ6" s="16" t="s">
        <v>1</v>
      </c>
      <c r="BK6" s="17" t="s">
        <v>16</v>
      </c>
      <c r="BL6" s="7" t="s">
        <v>1</v>
      </c>
      <c r="BM6" s="7" t="s">
        <v>1</v>
      </c>
      <c r="BN6" s="7" t="s">
        <v>1</v>
      </c>
      <c r="BO6" s="10" t="s">
        <v>1</v>
      </c>
    </row>
    <row r="7" spans="1:67" s="11" customFormat="1" ht="11.25" customHeight="1">
      <c r="A7" s="12"/>
      <c r="B7" s="13" t="s">
        <v>6</v>
      </c>
      <c r="C7" s="13" t="s">
        <v>17</v>
      </c>
      <c r="D7" s="13" t="s">
        <v>18</v>
      </c>
      <c r="E7" s="14"/>
      <c r="F7" s="14" t="s">
        <v>19</v>
      </c>
      <c r="G7" s="14" t="s">
        <v>1</v>
      </c>
      <c r="H7" s="10" t="s">
        <v>20</v>
      </c>
      <c r="I7" s="10" t="s">
        <v>21</v>
      </c>
      <c r="J7" s="10" t="s">
        <v>22</v>
      </c>
      <c r="K7" s="10" t="s">
        <v>23</v>
      </c>
      <c r="L7" s="10" t="s">
        <v>24</v>
      </c>
      <c r="M7" s="10" t="s">
        <v>25</v>
      </c>
      <c r="N7" s="10" t="s">
        <v>26</v>
      </c>
      <c r="O7" s="10" t="s">
        <v>27</v>
      </c>
      <c r="P7" s="7" t="s">
        <v>28</v>
      </c>
      <c r="Q7" s="6" t="s">
        <v>29</v>
      </c>
      <c r="R7" s="6" t="s">
        <v>30</v>
      </c>
      <c r="S7" s="10" t="s">
        <v>31</v>
      </c>
      <c r="T7" s="14" t="s">
        <v>1</v>
      </c>
      <c r="U7" s="10" t="s">
        <v>10</v>
      </c>
      <c r="V7" s="18" t="s">
        <v>32</v>
      </c>
      <c r="W7" s="14" t="s">
        <v>1</v>
      </c>
      <c r="X7" s="10" t="s">
        <v>33</v>
      </c>
      <c r="Y7" s="10" t="s">
        <v>34</v>
      </c>
      <c r="Z7" s="10" t="s">
        <v>35</v>
      </c>
      <c r="AA7" s="7" t="s">
        <v>36</v>
      </c>
      <c r="AB7" s="13" t="s">
        <v>37</v>
      </c>
      <c r="AC7" s="10" t="s">
        <v>10</v>
      </c>
      <c r="AD7" s="18" t="s">
        <v>38</v>
      </c>
      <c r="AE7" s="10" t="s">
        <v>39</v>
      </c>
      <c r="AF7" s="10" t="s">
        <v>10</v>
      </c>
      <c r="AG7" s="7" t="s">
        <v>10</v>
      </c>
      <c r="AH7" s="6" t="s">
        <v>10</v>
      </c>
      <c r="AI7" s="12"/>
      <c r="AJ7" s="14" t="s">
        <v>40</v>
      </c>
      <c r="AK7" s="10" t="s">
        <v>41</v>
      </c>
      <c r="AL7" s="10" t="s">
        <v>42</v>
      </c>
      <c r="AM7" s="16" t="s">
        <v>43</v>
      </c>
      <c r="AN7" s="10" t="s">
        <v>44</v>
      </c>
      <c r="AO7" s="10" t="s">
        <v>45</v>
      </c>
      <c r="AP7" s="10" t="s">
        <v>35</v>
      </c>
      <c r="AQ7" s="10" t="s">
        <v>46</v>
      </c>
      <c r="AR7" s="18" t="s">
        <v>47</v>
      </c>
      <c r="AS7" s="19" t="s">
        <v>1</v>
      </c>
      <c r="AT7" s="6" t="s">
        <v>48</v>
      </c>
      <c r="AU7" s="20" t="s">
        <v>49</v>
      </c>
      <c r="AV7" s="20" t="s">
        <v>12</v>
      </c>
      <c r="AW7" s="20" t="s">
        <v>12</v>
      </c>
      <c r="AX7" s="21" t="s">
        <v>1</v>
      </c>
      <c r="AY7" s="6" t="s">
        <v>13</v>
      </c>
      <c r="AZ7" s="20" t="s">
        <v>50</v>
      </c>
      <c r="BA7" s="6" t="s">
        <v>51</v>
      </c>
      <c r="BB7" s="13" t="s">
        <v>1</v>
      </c>
      <c r="BC7" s="6" t="s">
        <v>52</v>
      </c>
      <c r="BD7" s="20" t="s">
        <v>53</v>
      </c>
      <c r="BE7" s="6" t="s">
        <v>54</v>
      </c>
      <c r="BF7" s="13" t="s">
        <v>1</v>
      </c>
      <c r="BG7" s="22" t="s">
        <v>15</v>
      </c>
      <c r="BH7" s="8" t="s">
        <v>15</v>
      </c>
      <c r="BI7" s="20" t="s">
        <v>55</v>
      </c>
      <c r="BJ7" s="18" t="s">
        <v>15</v>
      </c>
      <c r="BK7" s="23" t="s">
        <v>1</v>
      </c>
      <c r="BL7" s="10" t="s">
        <v>56</v>
      </c>
      <c r="BM7" s="10" t="s">
        <v>57</v>
      </c>
      <c r="BN7" s="10" t="s">
        <v>13</v>
      </c>
      <c r="BO7" s="10" t="s">
        <v>58</v>
      </c>
    </row>
    <row r="8" spans="1:67" s="11" customFormat="1" ht="11.25" customHeight="1">
      <c r="A8" s="12"/>
      <c r="B8" s="13" t="s">
        <v>1</v>
      </c>
      <c r="C8" s="13" t="s">
        <v>1</v>
      </c>
      <c r="D8" s="13" t="s">
        <v>59</v>
      </c>
      <c r="E8" s="14"/>
      <c r="F8" s="14" t="s">
        <v>1</v>
      </c>
      <c r="G8" s="14"/>
      <c r="H8" s="14"/>
      <c r="I8" s="14" t="s">
        <v>1</v>
      </c>
      <c r="J8" s="14" t="s">
        <v>1</v>
      </c>
      <c r="K8" s="14" t="s">
        <v>1</v>
      </c>
      <c r="L8" s="14" t="s">
        <v>60</v>
      </c>
      <c r="M8" s="14" t="s">
        <v>1</v>
      </c>
      <c r="N8" s="14" t="s">
        <v>61</v>
      </c>
      <c r="O8" s="14" t="s">
        <v>1</v>
      </c>
      <c r="P8" s="19" t="s">
        <v>62</v>
      </c>
      <c r="Q8" s="13" t="s">
        <v>1</v>
      </c>
      <c r="R8" s="13" t="s">
        <v>1</v>
      </c>
      <c r="S8" s="14" t="s">
        <v>1</v>
      </c>
      <c r="T8" s="14" t="s">
        <v>1</v>
      </c>
      <c r="U8" s="14" t="s">
        <v>63</v>
      </c>
      <c r="V8" s="24" t="s">
        <v>64</v>
      </c>
      <c r="W8" s="14" t="s">
        <v>65</v>
      </c>
      <c r="X8" s="14" t="s">
        <v>1</v>
      </c>
      <c r="Y8" s="14" t="s">
        <v>1</v>
      </c>
      <c r="Z8" s="14" t="s">
        <v>59</v>
      </c>
      <c r="AA8" s="19" t="s">
        <v>44</v>
      </c>
      <c r="AB8" s="13" t="s">
        <v>66</v>
      </c>
      <c r="AC8" s="14" t="s">
        <v>67</v>
      </c>
      <c r="AD8" s="24" t="s">
        <v>68</v>
      </c>
      <c r="AE8" s="14" t="s">
        <v>1</v>
      </c>
      <c r="AF8" s="14" t="s">
        <v>69</v>
      </c>
      <c r="AG8" s="19" t="s">
        <v>69</v>
      </c>
      <c r="AH8" s="13" t="s">
        <v>69</v>
      </c>
      <c r="AI8" s="12"/>
      <c r="AJ8" s="14" t="s">
        <v>70</v>
      </c>
      <c r="AK8" s="14"/>
      <c r="AL8" s="14"/>
      <c r="AM8" s="24" t="s">
        <v>71</v>
      </c>
      <c r="AN8" s="14"/>
      <c r="AO8" s="14" t="s">
        <v>72</v>
      </c>
      <c r="AP8" s="14" t="s">
        <v>59</v>
      </c>
      <c r="AQ8" s="14" t="s">
        <v>5</v>
      </c>
      <c r="AR8" s="24" t="s">
        <v>40</v>
      </c>
      <c r="AS8" s="19" t="s">
        <v>73</v>
      </c>
      <c r="AT8" s="13" t="s">
        <v>1</v>
      </c>
      <c r="AU8" s="25" t="s">
        <v>74</v>
      </c>
      <c r="AV8" s="25" t="s">
        <v>75</v>
      </c>
      <c r="AW8" s="25" t="s">
        <v>73</v>
      </c>
      <c r="AX8" s="21" t="s">
        <v>76</v>
      </c>
      <c r="AY8" s="13" t="s">
        <v>1</v>
      </c>
      <c r="AZ8" s="25" t="s">
        <v>77</v>
      </c>
      <c r="BA8" s="13"/>
      <c r="BB8" s="13"/>
      <c r="BC8" s="13" t="s">
        <v>17</v>
      </c>
      <c r="BD8" s="25" t="s">
        <v>78</v>
      </c>
      <c r="BE8" s="13" t="s">
        <v>79</v>
      </c>
      <c r="BF8" s="13" t="s">
        <v>80</v>
      </c>
      <c r="BG8" s="26" t="s">
        <v>80</v>
      </c>
      <c r="BH8" s="21" t="s">
        <v>80</v>
      </c>
      <c r="BI8" s="25" t="s">
        <v>81</v>
      </c>
      <c r="BJ8" s="24" t="s">
        <v>80</v>
      </c>
      <c r="BK8" s="23" t="s">
        <v>82</v>
      </c>
      <c r="BL8" s="14" t="s">
        <v>1</v>
      </c>
      <c r="BM8" s="14" t="s">
        <v>83</v>
      </c>
      <c r="BN8" s="14" t="s">
        <v>1</v>
      </c>
      <c r="BO8" s="14" t="s">
        <v>84</v>
      </c>
    </row>
    <row r="9" spans="1:67" s="11" customFormat="1" ht="11.25" customHeight="1">
      <c r="A9" s="12"/>
      <c r="B9" s="13" t="s">
        <v>1</v>
      </c>
      <c r="C9" s="13" t="s">
        <v>1</v>
      </c>
      <c r="D9" s="13" t="s">
        <v>1</v>
      </c>
      <c r="E9" s="14"/>
      <c r="F9" s="14" t="s">
        <v>1</v>
      </c>
      <c r="G9" s="14"/>
      <c r="H9" s="14"/>
      <c r="I9" s="14" t="s">
        <v>85</v>
      </c>
      <c r="J9" s="14"/>
      <c r="K9" s="14" t="s">
        <v>86</v>
      </c>
      <c r="L9" s="14" t="s">
        <v>66</v>
      </c>
      <c r="M9" s="14"/>
      <c r="N9" s="14" t="s">
        <v>66</v>
      </c>
      <c r="O9" s="14" t="s">
        <v>87</v>
      </c>
      <c r="P9" s="19" t="s">
        <v>1</v>
      </c>
      <c r="Q9" s="13"/>
      <c r="R9" s="13"/>
      <c r="S9" s="14"/>
      <c r="T9" s="14"/>
      <c r="U9" s="14" t="s">
        <v>1</v>
      </c>
      <c r="V9" s="24" t="s">
        <v>88</v>
      </c>
      <c r="W9" s="14" t="s">
        <v>66</v>
      </c>
      <c r="X9" s="14" t="s">
        <v>89</v>
      </c>
      <c r="Y9" s="14" t="s">
        <v>90</v>
      </c>
      <c r="Z9" s="14" t="s">
        <v>1</v>
      </c>
      <c r="AA9" s="19" t="s">
        <v>1</v>
      </c>
      <c r="AB9" s="13" t="s">
        <v>10</v>
      </c>
      <c r="AC9" s="14" t="s">
        <v>91</v>
      </c>
      <c r="AD9" s="24" t="s">
        <v>92</v>
      </c>
      <c r="AE9" s="14" t="s">
        <v>37</v>
      </c>
      <c r="AF9" s="14" t="s">
        <v>1</v>
      </c>
      <c r="AG9" s="19" t="s">
        <v>91</v>
      </c>
      <c r="AH9" s="13" t="s">
        <v>93</v>
      </c>
      <c r="AI9" s="12"/>
      <c r="AJ9" s="14" t="s">
        <v>94</v>
      </c>
      <c r="AK9" s="14"/>
      <c r="AL9" s="14"/>
      <c r="AM9" s="24" t="s">
        <v>95</v>
      </c>
      <c r="AN9" s="14" t="s">
        <v>96</v>
      </c>
      <c r="AO9" s="14" t="s">
        <v>66</v>
      </c>
      <c r="AP9" s="14" t="s">
        <v>5</v>
      </c>
      <c r="AQ9" s="14" t="s">
        <v>97</v>
      </c>
      <c r="AR9" s="24" t="s">
        <v>98</v>
      </c>
      <c r="AS9" s="19" t="s">
        <v>1</v>
      </c>
      <c r="AT9" s="13" t="s">
        <v>99</v>
      </c>
      <c r="AU9" s="25" t="s">
        <v>12</v>
      </c>
      <c r="AV9" s="25" t="s">
        <v>100</v>
      </c>
      <c r="AW9" s="25" t="s">
        <v>101</v>
      </c>
      <c r="AX9" s="21" t="s">
        <v>66</v>
      </c>
      <c r="AY9" s="13"/>
      <c r="AZ9" s="25" t="s">
        <v>102</v>
      </c>
      <c r="BA9" s="13"/>
      <c r="BB9" s="13"/>
      <c r="BC9" s="13" t="s">
        <v>1</v>
      </c>
      <c r="BD9" s="25" t="s">
        <v>103</v>
      </c>
      <c r="BE9" s="13" t="s">
        <v>1</v>
      </c>
      <c r="BF9" s="13" t="s">
        <v>1</v>
      </c>
      <c r="BG9" s="26" t="s">
        <v>104</v>
      </c>
      <c r="BH9" s="21" t="s">
        <v>104</v>
      </c>
      <c r="BI9" s="25" t="s">
        <v>105</v>
      </c>
      <c r="BJ9" s="24" t="s">
        <v>106</v>
      </c>
      <c r="BK9" s="23" t="s">
        <v>1</v>
      </c>
      <c r="BL9" s="14" t="s">
        <v>107</v>
      </c>
      <c r="BM9" s="14" t="s">
        <v>1</v>
      </c>
      <c r="BN9" s="14" t="s">
        <v>108</v>
      </c>
      <c r="BO9" s="14" t="s">
        <v>1</v>
      </c>
    </row>
    <row r="10" spans="1:67" s="11" customFormat="1" ht="11.25" customHeight="1">
      <c r="A10" s="12"/>
      <c r="B10" s="13" t="s">
        <v>109</v>
      </c>
      <c r="C10" s="13" t="s">
        <v>109</v>
      </c>
      <c r="D10" s="13" t="s">
        <v>1</v>
      </c>
      <c r="E10" s="14"/>
      <c r="F10" s="14" t="s">
        <v>110</v>
      </c>
      <c r="G10" s="14"/>
      <c r="H10" s="14"/>
      <c r="I10" s="14" t="s">
        <v>1</v>
      </c>
      <c r="J10" s="14"/>
      <c r="K10" s="14" t="s">
        <v>1</v>
      </c>
      <c r="L10" s="14" t="s">
        <v>1</v>
      </c>
      <c r="M10" s="14"/>
      <c r="N10" s="14" t="s">
        <v>28</v>
      </c>
      <c r="O10" s="14" t="s">
        <v>1</v>
      </c>
      <c r="P10" s="19" t="s">
        <v>1</v>
      </c>
      <c r="Q10" s="12"/>
      <c r="R10" s="12"/>
      <c r="S10" s="27"/>
      <c r="T10" s="27"/>
      <c r="U10" s="14" t="s">
        <v>1</v>
      </c>
      <c r="V10" s="24" t="s">
        <v>111</v>
      </c>
      <c r="W10" s="14" t="s">
        <v>112</v>
      </c>
      <c r="X10" s="14" t="s">
        <v>1</v>
      </c>
      <c r="Y10" s="14" t="s">
        <v>1</v>
      </c>
      <c r="Z10" s="14" t="s">
        <v>1</v>
      </c>
      <c r="AA10" s="19" t="s">
        <v>112</v>
      </c>
      <c r="AB10" s="13" t="s">
        <v>69</v>
      </c>
      <c r="AC10" s="14" t="s">
        <v>113</v>
      </c>
      <c r="AD10" s="24" t="s">
        <v>114</v>
      </c>
      <c r="AE10" s="14" t="s">
        <v>1</v>
      </c>
      <c r="AF10" s="14" t="s">
        <v>1</v>
      </c>
      <c r="AG10" s="19" t="s">
        <v>115</v>
      </c>
      <c r="AH10" s="13" t="s">
        <v>116</v>
      </c>
      <c r="AI10" s="12"/>
      <c r="AJ10" s="14" t="s">
        <v>1</v>
      </c>
      <c r="AK10" s="14"/>
      <c r="AL10" s="14"/>
      <c r="AM10" s="24" t="s">
        <v>117</v>
      </c>
      <c r="AN10" s="14"/>
      <c r="AO10" s="14" t="s">
        <v>5</v>
      </c>
      <c r="AP10" s="14" t="s">
        <v>5</v>
      </c>
      <c r="AQ10" s="14" t="s">
        <v>5</v>
      </c>
      <c r="AR10" s="24" t="s">
        <v>118</v>
      </c>
      <c r="AS10" s="19" t="s">
        <v>119</v>
      </c>
      <c r="AT10" s="13" t="s">
        <v>1</v>
      </c>
      <c r="AU10" s="25" t="s">
        <v>120</v>
      </c>
      <c r="AV10" s="25" t="s">
        <v>121</v>
      </c>
      <c r="AW10" s="25" t="s">
        <v>122</v>
      </c>
      <c r="AX10" s="21" t="s">
        <v>51</v>
      </c>
      <c r="AY10" s="13"/>
      <c r="AZ10" s="25" t="s">
        <v>123</v>
      </c>
      <c r="BA10" s="13"/>
      <c r="BB10" s="13"/>
      <c r="BC10" s="13" t="s">
        <v>1</v>
      </c>
      <c r="BD10" s="25" t="s">
        <v>124</v>
      </c>
      <c r="BE10" s="13" t="s">
        <v>1</v>
      </c>
      <c r="BF10" s="13" t="s">
        <v>104</v>
      </c>
      <c r="BG10" s="26" t="s">
        <v>125</v>
      </c>
      <c r="BH10" s="21" t="s">
        <v>126</v>
      </c>
      <c r="BI10" s="25" t="s">
        <v>127</v>
      </c>
      <c r="BJ10" s="24" t="s">
        <v>128</v>
      </c>
      <c r="BK10" s="23" t="s">
        <v>129</v>
      </c>
      <c r="BL10" s="14" t="s">
        <v>1</v>
      </c>
      <c r="BM10" s="14" t="s">
        <v>1</v>
      </c>
      <c r="BN10" s="14" t="s">
        <v>1</v>
      </c>
      <c r="BO10" s="14" t="s">
        <v>1</v>
      </c>
    </row>
    <row r="11" spans="1:67" s="11" customFormat="1" ht="11.25" customHeight="1">
      <c r="A11" s="12"/>
      <c r="B11" s="13" t="s">
        <v>130</v>
      </c>
      <c r="C11" s="13" t="s">
        <v>1</v>
      </c>
      <c r="D11" s="13" t="s">
        <v>131</v>
      </c>
      <c r="E11" s="14"/>
      <c r="F11" s="14" t="s">
        <v>1</v>
      </c>
      <c r="G11" s="14"/>
      <c r="H11" s="14"/>
      <c r="I11" s="14"/>
      <c r="J11" s="14"/>
      <c r="K11" s="14"/>
      <c r="L11" s="14" t="s">
        <v>132</v>
      </c>
      <c r="M11" s="14"/>
      <c r="N11" s="14" t="s">
        <v>133</v>
      </c>
      <c r="O11" s="27"/>
      <c r="P11" s="19" t="s">
        <v>7</v>
      </c>
      <c r="Q11" s="12"/>
      <c r="R11" s="12"/>
      <c r="S11" s="27"/>
      <c r="T11" s="27"/>
      <c r="U11" s="14" t="s">
        <v>72</v>
      </c>
      <c r="V11" s="24" t="s">
        <v>134</v>
      </c>
      <c r="W11" s="14" t="s">
        <v>1</v>
      </c>
      <c r="X11" s="14"/>
      <c r="Y11" s="14"/>
      <c r="Z11" s="14" t="s">
        <v>9</v>
      </c>
      <c r="AA11" s="19" t="s">
        <v>135</v>
      </c>
      <c r="AB11" s="13" t="s">
        <v>91</v>
      </c>
      <c r="AC11" s="14" t="s">
        <v>136</v>
      </c>
      <c r="AD11" s="24" t="s">
        <v>137</v>
      </c>
      <c r="AE11" s="14" t="s">
        <v>1</v>
      </c>
      <c r="AF11" s="14" t="s">
        <v>107</v>
      </c>
      <c r="AG11" s="19" t="s">
        <v>138</v>
      </c>
      <c r="AH11" s="13" t="s">
        <v>139</v>
      </c>
      <c r="AI11" s="12"/>
      <c r="AJ11" s="14" t="s">
        <v>140</v>
      </c>
      <c r="AK11" s="14"/>
      <c r="AL11" s="14"/>
      <c r="AM11" s="27" t="s">
        <v>141</v>
      </c>
      <c r="AN11" s="14"/>
      <c r="AO11" s="14" t="s">
        <v>142</v>
      </c>
      <c r="AP11" s="14" t="s">
        <v>11</v>
      </c>
      <c r="AQ11" s="14"/>
      <c r="AR11" s="24" t="s">
        <v>143</v>
      </c>
      <c r="AS11" s="19" t="s">
        <v>1</v>
      </c>
      <c r="AT11" s="13"/>
      <c r="AU11" s="25" t="s">
        <v>144</v>
      </c>
      <c r="AV11" s="25" t="s">
        <v>145</v>
      </c>
      <c r="AW11" s="25" t="s">
        <v>146</v>
      </c>
      <c r="AX11" s="21" t="s">
        <v>1</v>
      </c>
      <c r="AY11" s="13"/>
      <c r="AZ11" s="25" t="s">
        <v>147</v>
      </c>
      <c r="BA11" s="13"/>
      <c r="BB11" s="13"/>
      <c r="BC11" s="13" t="s">
        <v>148</v>
      </c>
      <c r="BD11" s="25" t="s">
        <v>149</v>
      </c>
      <c r="BE11" s="13" t="s">
        <v>15</v>
      </c>
      <c r="BF11" s="13" t="s">
        <v>1</v>
      </c>
      <c r="BG11" s="26" t="s">
        <v>150</v>
      </c>
      <c r="BH11" s="21" t="s">
        <v>91</v>
      </c>
      <c r="BI11" s="25" t="s">
        <v>151</v>
      </c>
      <c r="BJ11" s="24" t="s">
        <v>143</v>
      </c>
      <c r="BK11" s="23" t="s">
        <v>1</v>
      </c>
      <c r="BL11" s="14"/>
      <c r="BM11" s="14" t="s">
        <v>152</v>
      </c>
      <c r="BN11" s="14"/>
      <c r="BO11" s="14" t="s">
        <v>153</v>
      </c>
    </row>
    <row r="12" spans="1:67" s="11" customFormat="1" ht="11.25" customHeight="1">
      <c r="A12" s="28"/>
      <c r="B12" s="29" t="s">
        <v>154</v>
      </c>
      <c r="C12" s="29" t="s">
        <v>154</v>
      </c>
      <c r="D12" s="29" t="s">
        <v>155</v>
      </c>
      <c r="E12" s="30"/>
      <c r="F12" s="30" t="s">
        <v>156</v>
      </c>
      <c r="G12" s="30" t="s">
        <v>148</v>
      </c>
      <c r="H12" s="30" t="s">
        <v>157</v>
      </c>
      <c r="I12" s="30" t="s">
        <v>157</v>
      </c>
      <c r="J12" s="30" t="s">
        <v>157</v>
      </c>
      <c r="K12" s="30" t="s">
        <v>157</v>
      </c>
      <c r="L12" s="30" t="s">
        <v>158</v>
      </c>
      <c r="M12" s="30" t="s">
        <v>159</v>
      </c>
      <c r="N12" s="30" t="s">
        <v>148</v>
      </c>
      <c r="O12" s="30" t="s">
        <v>157</v>
      </c>
      <c r="P12" s="31" t="s">
        <v>160</v>
      </c>
      <c r="Q12" s="29" t="s">
        <v>148</v>
      </c>
      <c r="R12" s="29" t="s">
        <v>157</v>
      </c>
      <c r="S12" s="30" t="s">
        <v>7</v>
      </c>
      <c r="T12" s="30" t="s">
        <v>161</v>
      </c>
      <c r="U12" s="30" t="s">
        <v>162</v>
      </c>
      <c r="V12" s="32" t="s">
        <v>163</v>
      </c>
      <c r="W12" s="30" t="s">
        <v>135</v>
      </c>
      <c r="X12" s="30" t="s">
        <v>162</v>
      </c>
      <c r="Y12" s="30" t="s">
        <v>162</v>
      </c>
      <c r="Z12" s="30" t="s">
        <v>65</v>
      </c>
      <c r="AA12" s="31" t="s">
        <v>148</v>
      </c>
      <c r="AB12" s="29" t="s">
        <v>160</v>
      </c>
      <c r="AC12" s="30" t="s">
        <v>164</v>
      </c>
      <c r="AD12" s="32" t="s">
        <v>165</v>
      </c>
      <c r="AE12" s="30" t="s">
        <v>157</v>
      </c>
      <c r="AF12" s="30" t="s">
        <v>166</v>
      </c>
      <c r="AG12" s="31" t="s">
        <v>160</v>
      </c>
      <c r="AH12" s="29" t="s">
        <v>90</v>
      </c>
      <c r="AI12" s="28"/>
      <c r="AJ12" s="30" t="s">
        <v>159</v>
      </c>
      <c r="AK12" s="30" t="s">
        <v>40</v>
      </c>
      <c r="AL12" s="30" t="s">
        <v>40</v>
      </c>
      <c r="AM12" s="33" t="s">
        <v>167</v>
      </c>
      <c r="AN12" s="30" t="s">
        <v>157</v>
      </c>
      <c r="AO12" s="30" t="s">
        <v>157</v>
      </c>
      <c r="AP12" s="30" t="s">
        <v>40</v>
      </c>
      <c r="AQ12" s="30" t="s">
        <v>157</v>
      </c>
      <c r="AR12" s="32" t="s">
        <v>168</v>
      </c>
      <c r="AS12" s="31" t="s">
        <v>169</v>
      </c>
      <c r="AT12" s="29" t="s">
        <v>160</v>
      </c>
      <c r="AU12" s="34" t="s">
        <v>170</v>
      </c>
      <c r="AV12" s="34" t="s">
        <v>171</v>
      </c>
      <c r="AW12" s="34" t="s">
        <v>172</v>
      </c>
      <c r="AX12" s="35" t="s">
        <v>173</v>
      </c>
      <c r="AY12" s="29" t="s">
        <v>51</v>
      </c>
      <c r="AZ12" s="34" t="s">
        <v>174</v>
      </c>
      <c r="BA12" s="29" t="s">
        <v>173</v>
      </c>
      <c r="BB12" s="29" t="s">
        <v>175</v>
      </c>
      <c r="BC12" s="29" t="s">
        <v>176</v>
      </c>
      <c r="BD12" s="34" t="s">
        <v>177</v>
      </c>
      <c r="BE12" s="29" t="s">
        <v>175</v>
      </c>
      <c r="BF12" s="29" t="s">
        <v>126</v>
      </c>
      <c r="BG12" s="36" t="s">
        <v>178</v>
      </c>
      <c r="BH12" s="35" t="s">
        <v>160</v>
      </c>
      <c r="BI12" s="34" t="s">
        <v>179</v>
      </c>
      <c r="BJ12" s="32" t="s">
        <v>168</v>
      </c>
      <c r="BK12" s="37" t="s">
        <v>180</v>
      </c>
      <c r="BL12" s="30" t="s">
        <v>181</v>
      </c>
      <c r="BM12" s="30" t="s">
        <v>182</v>
      </c>
      <c r="BN12" s="30" t="s">
        <v>19</v>
      </c>
      <c r="BO12" s="30" t="s">
        <v>183</v>
      </c>
    </row>
    <row r="13" spans="1:67" s="11" customFormat="1" ht="13.5" customHeight="1">
      <c r="A13" s="38" t="s">
        <v>184</v>
      </c>
      <c r="B13" s="39"/>
      <c r="C13" s="40"/>
      <c r="D13" s="40"/>
      <c r="E13" s="39"/>
      <c r="F13" s="40"/>
      <c r="G13" s="40"/>
      <c r="AI13" s="41"/>
      <c r="BO13" s="41"/>
    </row>
    <row r="14" spans="1:67" s="11" customFormat="1" ht="11.25" customHeight="1">
      <c r="A14" s="42" t="s">
        <v>185</v>
      </c>
      <c r="B14" s="43">
        <v>3.53</v>
      </c>
      <c r="C14" s="43">
        <v>1.82</v>
      </c>
      <c r="D14" s="44">
        <v>51.9</v>
      </c>
      <c r="E14" s="45"/>
      <c r="F14" s="46">
        <v>340022</v>
      </c>
      <c r="G14" s="46">
        <v>85832</v>
      </c>
      <c r="H14" s="46">
        <v>11027</v>
      </c>
      <c r="I14" s="46">
        <v>13187</v>
      </c>
      <c r="J14" s="46">
        <v>6869</v>
      </c>
      <c r="K14" s="46">
        <v>3513</v>
      </c>
      <c r="L14" s="47">
        <v>11708</v>
      </c>
      <c r="M14" s="48">
        <v>3528</v>
      </c>
      <c r="N14" s="46">
        <v>3073</v>
      </c>
      <c r="O14" s="46">
        <v>5239</v>
      </c>
      <c r="P14" s="46">
        <v>7457</v>
      </c>
      <c r="Q14" s="47">
        <v>3169</v>
      </c>
      <c r="R14" s="46">
        <v>4814</v>
      </c>
      <c r="S14" s="46">
        <v>12248</v>
      </c>
      <c r="T14" s="46">
        <v>11141</v>
      </c>
      <c r="U14" s="46">
        <v>4207</v>
      </c>
      <c r="V14" s="46">
        <v>6935</v>
      </c>
      <c r="W14" s="46">
        <v>20216</v>
      </c>
      <c r="X14" s="46">
        <v>10072</v>
      </c>
      <c r="Y14" s="46">
        <v>4432</v>
      </c>
      <c r="Z14" s="47">
        <v>2529</v>
      </c>
      <c r="AA14" s="48">
        <v>3183</v>
      </c>
      <c r="AB14" s="46">
        <v>12103</v>
      </c>
      <c r="AC14" s="46">
        <v>4452</v>
      </c>
      <c r="AD14" s="46">
        <v>1134</v>
      </c>
      <c r="AE14" s="46">
        <v>1412</v>
      </c>
      <c r="AF14" s="46">
        <v>2340</v>
      </c>
      <c r="AG14" s="46">
        <v>2020</v>
      </c>
      <c r="AH14" s="47">
        <v>745</v>
      </c>
      <c r="AI14" s="42" t="s">
        <v>185</v>
      </c>
      <c r="AJ14" s="46">
        <v>22084</v>
      </c>
      <c r="AK14" s="46">
        <v>2421</v>
      </c>
      <c r="AL14" s="46">
        <v>8203</v>
      </c>
      <c r="AM14" s="46">
        <v>3975</v>
      </c>
      <c r="AN14" s="46">
        <v>1708</v>
      </c>
      <c r="AO14" s="46">
        <v>785</v>
      </c>
      <c r="AP14" s="46">
        <v>1347</v>
      </c>
      <c r="AQ14" s="46">
        <v>1910</v>
      </c>
      <c r="AR14" s="46">
        <v>1735</v>
      </c>
      <c r="AS14" s="46">
        <v>7535</v>
      </c>
      <c r="AT14" s="46">
        <v>1890</v>
      </c>
      <c r="AU14" s="46" t="s">
        <v>186</v>
      </c>
      <c r="AV14" s="46">
        <v>1536</v>
      </c>
      <c r="AW14" s="46">
        <v>4109</v>
      </c>
      <c r="AX14" s="46">
        <v>27722</v>
      </c>
      <c r="AY14" s="47">
        <v>4685</v>
      </c>
      <c r="AZ14" s="46">
        <v>17309</v>
      </c>
      <c r="BA14" s="46">
        <v>5729</v>
      </c>
      <c r="BB14" s="46">
        <v>12189</v>
      </c>
      <c r="BC14" s="46">
        <v>9092</v>
      </c>
      <c r="BD14" s="46">
        <v>372</v>
      </c>
      <c r="BE14" s="46">
        <v>2725</v>
      </c>
      <c r="BF14" s="46">
        <v>26352</v>
      </c>
      <c r="BG14" s="46">
        <v>2082</v>
      </c>
      <c r="BH14" s="46">
        <v>6213</v>
      </c>
      <c r="BI14" s="46">
        <v>4145</v>
      </c>
      <c r="BJ14" s="46">
        <v>13913</v>
      </c>
      <c r="BK14" s="46">
        <v>114847</v>
      </c>
      <c r="BL14" s="46">
        <v>17343</v>
      </c>
      <c r="BM14" s="46">
        <v>48414</v>
      </c>
      <c r="BN14" s="46">
        <v>32643</v>
      </c>
      <c r="BO14" s="47">
        <v>16447</v>
      </c>
    </row>
    <row r="15" spans="1:67" s="11" customFormat="1" ht="11.25" customHeight="1">
      <c r="A15" s="49" t="s">
        <v>187</v>
      </c>
      <c r="B15" s="50">
        <v>3.3466666666666662</v>
      </c>
      <c r="C15" s="50">
        <v>1.6758333333333333</v>
      </c>
      <c r="D15" s="51">
        <v>51.68333333333333</v>
      </c>
      <c r="E15" s="52"/>
      <c r="F15" s="53">
        <v>355456.75</v>
      </c>
      <c r="G15" s="53">
        <v>81055.5</v>
      </c>
      <c r="H15" s="53">
        <v>9676</v>
      </c>
      <c r="I15" s="53">
        <v>11907.416666666666</v>
      </c>
      <c r="J15" s="53">
        <v>6481.166666666667</v>
      </c>
      <c r="K15" s="53">
        <v>3335</v>
      </c>
      <c r="L15" s="54">
        <v>10953.916666666666</v>
      </c>
      <c r="M15" s="55">
        <v>3411.6666666666665</v>
      </c>
      <c r="N15" s="53">
        <v>3075.3333333333335</v>
      </c>
      <c r="O15" s="53">
        <v>5139</v>
      </c>
      <c r="P15" s="53">
        <v>7593.166666666667</v>
      </c>
      <c r="Q15" s="54">
        <v>3205.8333333333335</v>
      </c>
      <c r="R15" s="53">
        <v>4813</v>
      </c>
      <c r="S15" s="53">
        <v>11463.25</v>
      </c>
      <c r="T15" s="53">
        <v>16569</v>
      </c>
      <c r="U15" s="53">
        <v>4989.916666666667</v>
      </c>
      <c r="V15" s="53">
        <v>11579</v>
      </c>
      <c r="W15" s="53">
        <v>20069</v>
      </c>
      <c r="X15" s="53">
        <v>9558.4166666666661</v>
      </c>
      <c r="Y15" s="53">
        <v>4711.833333333333</v>
      </c>
      <c r="Z15" s="54">
        <v>2501.0833333333335</v>
      </c>
      <c r="AA15" s="55">
        <v>3297.6666666666665</v>
      </c>
      <c r="AB15" s="53">
        <v>13385.166666666666</v>
      </c>
      <c r="AC15" s="53">
        <v>5603.333333333333</v>
      </c>
      <c r="AD15" s="53">
        <v>1656.1666666666667</v>
      </c>
      <c r="AE15" s="53">
        <v>872.91666666666663</v>
      </c>
      <c r="AF15" s="53">
        <v>2310.25</v>
      </c>
      <c r="AG15" s="53">
        <v>1994.9166666666667</v>
      </c>
      <c r="AH15" s="54">
        <v>948.08333333333337</v>
      </c>
      <c r="AI15" s="49" t="s">
        <v>187</v>
      </c>
      <c r="AJ15" s="53">
        <v>19989.75</v>
      </c>
      <c r="AK15" s="53">
        <v>1131</v>
      </c>
      <c r="AL15" s="53">
        <v>7555.583333333333</v>
      </c>
      <c r="AM15" s="53">
        <v>4179.916666666667</v>
      </c>
      <c r="AN15" s="53">
        <v>1863.25</v>
      </c>
      <c r="AO15" s="53">
        <v>442.91666666666669</v>
      </c>
      <c r="AP15" s="53">
        <v>1412.5833333333333</v>
      </c>
      <c r="AQ15" s="53">
        <v>1912.4166666666667</v>
      </c>
      <c r="AR15" s="53">
        <v>1491.75</v>
      </c>
      <c r="AS15" s="53">
        <v>8542.1666666666661</v>
      </c>
      <c r="AT15" s="53">
        <v>1789.3333333333333</v>
      </c>
      <c r="AU15" s="53">
        <v>379.91666666666669</v>
      </c>
      <c r="AV15" s="53">
        <v>1551</v>
      </c>
      <c r="AW15" s="53">
        <v>4821.75</v>
      </c>
      <c r="AX15" s="53">
        <v>33547.916666666664</v>
      </c>
      <c r="AY15" s="54">
        <v>4208.583333333333</v>
      </c>
      <c r="AZ15" s="53">
        <v>22816.166666666668</v>
      </c>
      <c r="BA15" s="53">
        <v>6522.916666666667</v>
      </c>
      <c r="BB15" s="53">
        <v>11844.333333333334</v>
      </c>
      <c r="BC15" s="53">
        <v>9071.9166666666661</v>
      </c>
      <c r="BD15" s="53">
        <v>509.16666666666669</v>
      </c>
      <c r="BE15" s="53">
        <v>2263.25</v>
      </c>
      <c r="BF15" s="53">
        <v>29621.166666666668</v>
      </c>
      <c r="BG15" s="53">
        <v>3428.3333333333335</v>
      </c>
      <c r="BH15" s="53">
        <v>7028.25</v>
      </c>
      <c r="BI15" s="53">
        <v>4236.25</v>
      </c>
      <c r="BJ15" s="53">
        <v>14928.25</v>
      </c>
      <c r="BK15" s="53">
        <v>120832</v>
      </c>
      <c r="BL15" s="53">
        <v>16956</v>
      </c>
      <c r="BM15" s="53">
        <v>42609.416666666664</v>
      </c>
      <c r="BN15" s="53">
        <v>31342.916666666668</v>
      </c>
      <c r="BO15" s="54">
        <v>29924.5</v>
      </c>
    </row>
    <row r="16" spans="1:67" s="11" customFormat="1" ht="11.25" customHeight="1">
      <c r="A16" s="49" t="s">
        <v>188</v>
      </c>
      <c r="B16" s="50">
        <v>3.1825000000000001</v>
      </c>
      <c r="C16" s="50">
        <v>1.5649999999999999</v>
      </c>
      <c r="D16" s="51">
        <v>51.783333333333331</v>
      </c>
      <c r="E16" s="52" t="e">
        <v>#DIV/0!</v>
      </c>
      <c r="F16" s="53">
        <v>354070.58333333331</v>
      </c>
      <c r="G16" s="53">
        <v>79510.166666666672</v>
      </c>
      <c r="H16" s="53">
        <v>8762.25</v>
      </c>
      <c r="I16" s="53">
        <v>11279</v>
      </c>
      <c r="J16" s="53">
        <v>5917.666666666667</v>
      </c>
      <c r="K16" s="53">
        <v>3849.9166666666665</v>
      </c>
      <c r="L16" s="54">
        <v>9874.75</v>
      </c>
      <c r="M16" s="55">
        <v>3573.25</v>
      </c>
      <c r="N16" s="53">
        <v>2873.4166666666665</v>
      </c>
      <c r="O16" s="53">
        <v>4790.416666666667</v>
      </c>
      <c r="P16" s="53">
        <v>7721.333333333333</v>
      </c>
      <c r="Q16" s="54">
        <v>3440</v>
      </c>
      <c r="R16" s="53">
        <v>4406.583333333333</v>
      </c>
      <c r="S16" s="53">
        <v>13021.666666666666</v>
      </c>
      <c r="T16" s="53">
        <v>23418.833333333332</v>
      </c>
      <c r="U16" s="53">
        <v>7407.25</v>
      </c>
      <c r="V16" s="53">
        <v>16011.75</v>
      </c>
      <c r="W16" s="53">
        <v>20878.916666666668</v>
      </c>
      <c r="X16" s="53">
        <v>9397.5</v>
      </c>
      <c r="Y16" s="53">
        <v>5523.416666666667</v>
      </c>
      <c r="Z16" s="54">
        <v>2552.5</v>
      </c>
      <c r="AA16" s="55">
        <v>3405.4166666666665</v>
      </c>
      <c r="AB16" s="53">
        <v>13089.916666666666</v>
      </c>
      <c r="AC16" s="53">
        <v>4228.5</v>
      </c>
      <c r="AD16" s="53">
        <v>1892.5</v>
      </c>
      <c r="AE16" s="53">
        <v>1695.3333333333333</v>
      </c>
      <c r="AF16" s="53">
        <v>2489</v>
      </c>
      <c r="AG16" s="53">
        <v>2086.8333333333335</v>
      </c>
      <c r="AH16" s="54">
        <v>697.66666666666663</v>
      </c>
      <c r="AI16" s="49" t="s">
        <v>188</v>
      </c>
      <c r="AJ16" s="53">
        <v>19971.916666666668</v>
      </c>
      <c r="AK16" s="53">
        <v>1524.5833333333333</v>
      </c>
      <c r="AL16" s="53">
        <v>7749</v>
      </c>
      <c r="AM16" s="53">
        <v>3440.4166666666665</v>
      </c>
      <c r="AN16" s="53">
        <v>1780.9166666666667</v>
      </c>
      <c r="AO16" s="53">
        <v>495.41666666666669</v>
      </c>
      <c r="AP16" s="53">
        <v>1335.5</v>
      </c>
      <c r="AQ16" s="53">
        <v>1880.1666666666667</v>
      </c>
      <c r="AR16" s="53">
        <v>1765.5</v>
      </c>
      <c r="AS16" s="53">
        <v>8225.3333333333339</v>
      </c>
      <c r="AT16" s="53">
        <v>1334.3333333333333</v>
      </c>
      <c r="AU16" s="53">
        <v>440.25</v>
      </c>
      <c r="AV16" s="53">
        <v>2193</v>
      </c>
      <c r="AW16" s="53">
        <v>4257.083333333333</v>
      </c>
      <c r="AX16" s="53">
        <v>35917.833333333336</v>
      </c>
      <c r="AY16" s="54">
        <v>5337.5</v>
      </c>
      <c r="AZ16" s="53">
        <v>22964</v>
      </c>
      <c r="BA16" s="53">
        <v>7616.166666666667</v>
      </c>
      <c r="BB16" s="53">
        <v>9307.6666666666661</v>
      </c>
      <c r="BC16" s="53">
        <v>6316</v>
      </c>
      <c r="BD16" s="53">
        <v>445.58333333333331</v>
      </c>
      <c r="BE16" s="53">
        <v>2546</v>
      </c>
      <c r="BF16" s="53">
        <v>31122.25</v>
      </c>
      <c r="BG16" s="53">
        <v>4697.416666666667</v>
      </c>
      <c r="BH16" s="53">
        <v>7049.166666666667</v>
      </c>
      <c r="BI16" s="53">
        <v>4809.583333333333</v>
      </c>
      <c r="BJ16" s="53">
        <v>14566.25</v>
      </c>
      <c r="BK16" s="53">
        <v>112627.91666666667</v>
      </c>
      <c r="BL16" s="53">
        <v>25981</v>
      </c>
      <c r="BM16" s="53">
        <v>36046.916666666664</v>
      </c>
      <c r="BN16" s="53">
        <v>36557.416666666664</v>
      </c>
      <c r="BO16" s="54">
        <v>14042.666666666666</v>
      </c>
    </row>
    <row r="17" spans="1:68" s="11" customFormat="1" ht="11.25" customHeight="1">
      <c r="A17" s="49" t="s">
        <v>189</v>
      </c>
      <c r="B17" s="50">
        <v>3.2041666666666662</v>
      </c>
      <c r="C17" s="50">
        <v>1.63</v>
      </c>
      <c r="D17" s="51">
        <v>52.741666666666674</v>
      </c>
      <c r="E17" s="52"/>
      <c r="F17" s="53">
        <v>369242.91666666669</v>
      </c>
      <c r="G17" s="53">
        <v>80076.083333333328</v>
      </c>
      <c r="H17" s="53">
        <v>8390.5833333333339</v>
      </c>
      <c r="I17" s="53">
        <v>11813</v>
      </c>
      <c r="J17" s="53">
        <v>6036.416666666667</v>
      </c>
      <c r="K17" s="53">
        <v>3690.3333333333335</v>
      </c>
      <c r="L17" s="54">
        <v>10624.5</v>
      </c>
      <c r="M17" s="55">
        <v>3417.0833333333335</v>
      </c>
      <c r="N17" s="53">
        <v>3041.5</v>
      </c>
      <c r="O17" s="53">
        <v>4968.75</v>
      </c>
      <c r="P17" s="53">
        <v>8305.8333333333339</v>
      </c>
      <c r="Q17" s="54">
        <v>3467.75</v>
      </c>
      <c r="R17" s="53">
        <v>3887.25</v>
      </c>
      <c r="S17" s="53">
        <v>12432.75</v>
      </c>
      <c r="T17" s="53">
        <v>28122</v>
      </c>
      <c r="U17" s="53">
        <v>8602.3333333333339</v>
      </c>
      <c r="V17" s="53">
        <v>19520</v>
      </c>
      <c r="W17" s="53">
        <v>22197</v>
      </c>
      <c r="X17" s="53">
        <v>9895.3333333333339</v>
      </c>
      <c r="Y17" s="53">
        <v>5390.916666666667</v>
      </c>
      <c r="Z17" s="54">
        <v>2475.75</v>
      </c>
      <c r="AA17" s="55">
        <v>4434</v>
      </c>
      <c r="AB17" s="53">
        <v>11932.416666666666</v>
      </c>
      <c r="AC17" s="53">
        <v>4631</v>
      </c>
      <c r="AD17" s="53">
        <v>1295.8333333333333</v>
      </c>
      <c r="AE17" s="53">
        <v>954.16666666666663</v>
      </c>
      <c r="AF17" s="53">
        <v>2112.8333333333335</v>
      </c>
      <c r="AG17" s="53">
        <v>2041.9166666666667</v>
      </c>
      <c r="AH17" s="54">
        <v>896.25</v>
      </c>
      <c r="AI17" s="49" t="s">
        <v>189</v>
      </c>
      <c r="AJ17" s="53">
        <v>17240.583333333332</v>
      </c>
      <c r="AK17" s="53">
        <v>838.66666666666663</v>
      </c>
      <c r="AL17" s="53">
        <v>6302.416666666667</v>
      </c>
      <c r="AM17" s="53">
        <v>3677.0833333333335</v>
      </c>
      <c r="AN17" s="53">
        <v>1515.5</v>
      </c>
      <c r="AO17" s="53">
        <v>471</v>
      </c>
      <c r="AP17" s="53">
        <v>1176.1666666666667</v>
      </c>
      <c r="AQ17" s="53">
        <v>1770.6666666666667</v>
      </c>
      <c r="AR17" s="53">
        <v>1489.1666666666667</v>
      </c>
      <c r="AS17" s="53">
        <v>10672</v>
      </c>
      <c r="AT17" s="53">
        <v>1843.1666666666667</v>
      </c>
      <c r="AU17" s="53">
        <v>1250.6666666666667</v>
      </c>
      <c r="AV17" s="53">
        <v>2142.5833333333335</v>
      </c>
      <c r="AW17" s="53">
        <v>5436</v>
      </c>
      <c r="AX17" s="53">
        <v>35284</v>
      </c>
      <c r="AY17" s="54">
        <v>5124</v>
      </c>
      <c r="AZ17" s="53">
        <v>23150.75</v>
      </c>
      <c r="BA17" s="53">
        <v>7008.75</v>
      </c>
      <c r="BB17" s="53">
        <v>9454.8333333333339</v>
      </c>
      <c r="BC17" s="53">
        <v>6495</v>
      </c>
      <c r="BD17" s="53">
        <v>381.75</v>
      </c>
      <c r="BE17" s="53">
        <v>2578.6666666666665</v>
      </c>
      <c r="BF17" s="53">
        <v>32229.916666666668</v>
      </c>
      <c r="BG17" s="53">
        <v>3697.25</v>
      </c>
      <c r="BH17" s="53">
        <v>7047.833333333333</v>
      </c>
      <c r="BI17" s="53">
        <v>4943.583333333333</v>
      </c>
      <c r="BJ17" s="53">
        <v>16541.083333333332</v>
      </c>
      <c r="BK17" s="53">
        <v>122034</v>
      </c>
      <c r="BL17" s="53">
        <v>25390</v>
      </c>
      <c r="BM17" s="53">
        <v>46853.833333333336</v>
      </c>
      <c r="BN17" s="53">
        <v>35677.666666666664</v>
      </c>
      <c r="BO17" s="54">
        <v>14113</v>
      </c>
    </row>
    <row r="18" spans="1:68" s="11" customFormat="1" ht="11.25" customHeight="1">
      <c r="A18" s="49" t="s">
        <v>190</v>
      </c>
      <c r="B18" s="50">
        <v>3.2725</v>
      </c>
      <c r="C18" s="50">
        <v>1.7075</v>
      </c>
      <c r="D18" s="51">
        <v>54.716666666666669</v>
      </c>
      <c r="E18" s="52"/>
      <c r="F18" s="53">
        <v>373147.91666666669</v>
      </c>
      <c r="G18" s="53">
        <v>83203.833333333328</v>
      </c>
      <c r="H18" s="53">
        <v>8521.75</v>
      </c>
      <c r="I18" s="53">
        <v>12011.25</v>
      </c>
      <c r="J18" s="53">
        <v>5922.166666666667</v>
      </c>
      <c r="K18" s="53">
        <v>4036.8333333333335</v>
      </c>
      <c r="L18" s="54">
        <v>11219.833333333334</v>
      </c>
      <c r="M18" s="55">
        <v>3592.1666666666665</v>
      </c>
      <c r="N18" s="53">
        <v>2993.25</v>
      </c>
      <c r="O18" s="53">
        <v>5042.333333333333</v>
      </c>
      <c r="P18" s="53">
        <v>8404.9166666666661</v>
      </c>
      <c r="Q18" s="54">
        <v>3289.1666666666665</v>
      </c>
      <c r="R18" s="53">
        <v>4339.333333333333</v>
      </c>
      <c r="S18" s="53">
        <v>13831.083333333334</v>
      </c>
      <c r="T18" s="53">
        <v>16090.583333333334</v>
      </c>
      <c r="U18" s="53">
        <v>6540.416666666667</v>
      </c>
      <c r="V18" s="53">
        <v>9550.1666666666661</v>
      </c>
      <c r="W18" s="53">
        <v>22160.666666666668</v>
      </c>
      <c r="X18" s="53">
        <v>9653.75</v>
      </c>
      <c r="Y18" s="53">
        <v>5353.833333333333</v>
      </c>
      <c r="Z18" s="54">
        <v>2307.25</v>
      </c>
      <c r="AA18" s="55">
        <v>4845.666666666667</v>
      </c>
      <c r="AB18" s="53">
        <v>16294</v>
      </c>
      <c r="AC18" s="53">
        <v>6214.666666666667</v>
      </c>
      <c r="AD18" s="53">
        <v>2659.1666666666665</v>
      </c>
      <c r="AE18" s="53">
        <v>2142.6666666666665</v>
      </c>
      <c r="AF18" s="53">
        <v>2409.3333333333335</v>
      </c>
      <c r="AG18" s="53">
        <v>2065</v>
      </c>
      <c r="AH18" s="54">
        <v>803.25</v>
      </c>
      <c r="AI18" s="49" t="s">
        <v>190</v>
      </c>
      <c r="AJ18" s="53">
        <v>19167</v>
      </c>
      <c r="AK18" s="53">
        <v>2114.0833333333335</v>
      </c>
      <c r="AL18" s="53">
        <v>6668</v>
      </c>
      <c r="AM18" s="53">
        <v>3758.75</v>
      </c>
      <c r="AN18" s="53">
        <v>1636.8333333333333</v>
      </c>
      <c r="AO18" s="53">
        <v>246.33333333333334</v>
      </c>
      <c r="AP18" s="53">
        <v>1215.5</v>
      </c>
      <c r="AQ18" s="53">
        <v>1931</v>
      </c>
      <c r="AR18" s="53">
        <v>1597.75</v>
      </c>
      <c r="AS18" s="53">
        <v>11067.416666666666</v>
      </c>
      <c r="AT18" s="53">
        <v>1684.0833333333333</v>
      </c>
      <c r="AU18" s="53">
        <v>753.91666666666663</v>
      </c>
      <c r="AV18" s="53">
        <v>1794.5833333333333</v>
      </c>
      <c r="AW18" s="53">
        <v>6834.5</v>
      </c>
      <c r="AX18" s="53">
        <v>35216.083333333336</v>
      </c>
      <c r="AY18" s="54">
        <v>5947.333333333333</v>
      </c>
      <c r="AZ18" s="53">
        <v>21062.416666666668</v>
      </c>
      <c r="BA18" s="53">
        <v>8206.3333333333339</v>
      </c>
      <c r="BB18" s="53">
        <v>11273.916666666666</v>
      </c>
      <c r="BC18" s="53">
        <v>8022.833333333333</v>
      </c>
      <c r="BD18" s="53">
        <v>278.08333333333331</v>
      </c>
      <c r="BE18" s="53">
        <v>2973.1666666666665</v>
      </c>
      <c r="BF18" s="53">
        <v>31092.833333333332</v>
      </c>
      <c r="BG18" s="53">
        <v>3539.8333333333335</v>
      </c>
      <c r="BH18" s="53">
        <v>7079.666666666667</v>
      </c>
      <c r="BI18" s="53">
        <v>5000.416666666667</v>
      </c>
      <c r="BJ18" s="53">
        <v>15473</v>
      </c>
      <c r="BK18" s="53">
        <v>127581.16666666667</v>
      </c>
      <c r="BL18" s="53">
        <v>28366.75</v>
      </c>
      <c r="BM18" s="53">
        <v>39708.083333333336</v>
      </c>
      <c r="BN18" s="53">
        <v>37601.25</v>
      </c>
      <c r="BO18" s="54">
        <v>21905.416666666668</v>
      </c>
    </row>
    <row r="19" spans="1:68" s="11" customFormat="1" ht="11.25" customHeight="1">
      <c r="A19" s="49" t="s">
        <v>191</v>
      </c>
      <c r="B19" s="50">
        <f>AVERAGE(B34:B45)</f>
        <v>3.3849999999999998</v>
      </c>
      <c r="C19" s="50">
        <f>AVERAGE(C34:C45)</f>
        <v>1.7658333333333334</v>
      </c>
      <c r="D19" s="51">
        <f>AVERAGE(D34:D45)</f>
        <v>54.316666666666663</v>
      </c>
      <c r="E19" s="52"/>
      <c r="F19" s="53">
        <f t="shared" ref="F19:Z19" si="0">AVERAGE(F34:F45)</f>
        <v>407928.66666666669</v>
      </c>
      <c r="G19" s="53">
        <f t="shared" si="0"/>
        <v>80913.75</v>
      </c>
      <c r="H19" s="53">
        <f t="shared" si="0"/>
        <v>8428.0833333333339</v>
      </c>
      <c r="I19" s="53">
        <f t="shared" si="0"/>
        <v>11314.166666666666</v>
      </c>
      <c r="J19" s="53">
        <f t="shared" si="0"/>
        <v>6205.75</v>
      </c>
      <c r="K19" s="53">
        <f t="shared" si="0"/>
        <v>4232.916666666667</v>
      </c>
      <c r="L19" s="54">
        <f t="shared" si="0"/>
        <v>11003.166666666666</v>
      </c>
      <c r="M19" s="55">
        <f t="shared" si="0"/>
        <v>3545.5833333333335</v>
      </c>
      <c r="N19" s="53">
        <f t="shared" si="0"/>
        <v>3073</v>
      </c>
      <c r="O19" s="53">
        <f t="shared" si="0"/>
        <v>5165.166666666667</v>
      </c>
      <c r="P19" s="53">
        <f t="shared" si="0"/>
        <v>8859.75</v>
      </c>
      <c r="Q19" s="54">
        <f t="shared" si="0"/>
        <v>3852.8333333333335</v>
      </c>
      <c r="R19" s="53">
        <f t="shared" si="0"/>
        <v>3835.5</v>
      </c>
      <c r="S19" s="53">
        <f t="shared" si="0"/>
        <v>11398.25</v>
      </c>
      <c r="T19" s="53">
        <f t="shared" si="0"/>
        <v>17556.166666666668</v>
      </c>
      <c r="U19" s="53">
        <f t="shared" si="0"/>
        <v>6539.666666666667</v>
      </c>
      <c r="V19" s="53">
        <f t="shared" si="0"/>
        <v>11016.416666666666</v>
      </c>
      <c r="W19" s="53">
        <f t="shared" si="0"/>
        <v>23544</v>
      </c>
      <c r="X19" s="53">
        <f t="shared" si="0"/>
        <v>10414.416666666666</v>
      </c>
      <c r="Y19" s="53">
        <f t="shared" si="0"/>
        <v>5589.5</v>
      </c>
      <c r="Z19" s="54">
        <f t="shared" si="0"/>
        <v>2398.6666666666665</v>
      </c>
      <c r="AA19" s="55">
        <v>5141</v>
      </c>
      <c r="AB19" s="53">
        <f t="shared" ref="AB19:AH19" si="1">AVERAGE(AB34:AB45)</f>
        <v>14276.333333333334</v>
      </c>
      <c r="AC19" s="53">
        <f t="shared" si="1"/>
        <v>5729.833333333333</v>
      </c>
      <c r="AD19" s="53">
        <f t="shared" si="1"/>
        <v>2128.4166666666665</v>
      </c>
      <c r="AE19" s="53">
        <f t="shared" si="1"/>
        <v>1077.25</v>
      </c>
      <c r="AF19" s="53">
        <f t="shared" si="1"/>
        <v>2255</v>
      </c>
      <c r="AG19" s="53">
        <f t="shared" si="1"/>
        <v>2248.6666666666665</v>
      </c>
      <c r="AH19" s="54">
        <f t="shared" si="1"/>
        <v>837.33333333333337</v>
      </c>
      <c r="AI19" s="49" t="s">
        <v>191</v>
      </c>
      <c r="AJ19" s="53">
        <f>AVERAGE(AJ34:AJ45)</f>
        <v>18155.25</v>
      </c>
      <c r="AK19" s="53">
        <f>AVERAGE(AK34:AK45)</f>
        <v>407.33333333333331</v>
      </c>
      <c r="AL19" s="53">
        <v>7086</v>
      </c>
      <c r="AM19" s="53">
        <f>AVERAGE(AM34:AM45)</f>
        <v>3720.1666666666665</v>
      </c>
      <c r="AN19" s="53">
        <f>AVERAGE(AN34:AN45)</f>
        <v>1730.4166666666667</v>
      </c>
      <c r="AO19" s="53">
        <f>AVERAGE(AO34:AO45)</f>
        <v>187.75</v>
      </c>
      <c r="AP19" s="53">
        <v>1049</v>
      </c>
      <c r="AQ19" s="53">
        <f t="shared" ref="AQ19:BO19" si="2">AVERAGE(AQ34:AQ45)</f>
        <v>2146.1666666666665</v>
      </c>
      <c r="AR19" s="53">
        <f t="shared" si="2"/>
        <v>1827.75</v>
      </c>
      <c r="AS19" s="53">
        <f t="shared" si="2"/>
        <v>10740.583333333334</v>
      </c>
      <c r="AT19" s="53">
        <f t="shared" si="2"/>
        <v>1708.25</v>
      </c>
      <c r="AU19" s="53">
        <f t="shared" si="2"/>
        <v>814.75</v>
      </c>
      <c r="AV19" s="53">
        <f t="shared" si="2"/>
        <v>2171.25</v>
      </c>
      <c r="AW19" s="53">
        <f t="shared" si="2"/>
        <v>6046.416666666667</v>
      </c>
      <c r="AX19" s="53">
        <f t="shared" si="2"/>
        <v>31982.583333333332</v>
      </c>
      <c r="AY19" s="54">
        <f t="shared" si="2"/>
        <v>5058.166666666667</v>
      </c>
      <c r="AZ19" s="53">
        <f t="shared" si="2"/>
        <v>18014</v>
      </c>
      <c r="BA19" s="53">
        <f t="shared" si="2"/>
        <v>8910.8333333333339</v>
      </c>
      <c r="BB19" s="53">
        <f t="shared" si="2"/>
        <v>13548.75</v>
      </c>
      <c r="BC19" s="53">
        <f t="shared" si="2"/>
        <v>10529.75</v>
      </c>
      <c r="BD19" s="53">
        <f t="shared" si="2"/>
        <v>335.75</v>
      </c>
      <c r="BE19" s="53">
        <f t="shared" si="2"/>
        <v>2683.25</v>
      </c>
      <c r="BF19" s="53">
        <f t="shared" si="2"/>
        <v>32487.583333333332</v>
      </c>
      <c r="BG19" s="53">
        <f t="shared" si="2"/>
        <v>4336.666666666667</v>
      </c>
      <c r="BH19" s="53">
        <f t="shared" si="2"/>
        <v>6504.666666666667</v>
      </c>
      <c r="BI19" s="53">
        <f t="shared" si="2"/>
        <v>4585.916666666667</v>
      </c>
      <c r="BJ19" s="53">
        <f t="shared" si="2"/>
        <v>17060.5</v>
      </c>
      <c r="BK19" s="53">
        <f t="shared" si="2"/>
        <v>164723.91666666666</v>
      </c>
      <c r="BL19" s="53">
        <f t="shared" si="2"/>
        <v>28356.333333333332</v>
      </c>
      <c r="BM19" s="53">
        <f t="shared" si="2"/>
        <v>77695.25</v>
      </c>
      <c r="BN19" s="53">
        <f t="shared" si="2"/>
        <v>37586.75</v>
      </c>
      <c r="BO19" s="54">
        <f t="shared" si="2"/>
        <v>21085.666666666668</v>
      </c>
    </row>
    <row r="20" spans="1:68" s="11" customFormat="1" ht="11.25" customHeight="1">
      <c r="A20" s="49"/>
      <c r="B20" s="50"/>
      <c r="C20" s="50"/>
      <c r="D20" s="51"/>
      <c r="E20" s="52"/>
      <c r="F20" s="53"/>
      <c r="G20" s="53"/>
      <c r="H20" s="53"/>
      <c r="I20" s="53"/>
      <c r="J20" s="53"/>
      <c r="K20" s="53"/>
      <c r="L20" s="54"/>
      <c r="M20" s="55"/>
      <c r="N20" s="53"/>
      <c r="O20" s="53"/>
      <c r="P20" s="53"/>
      <c r="Q20" s="54"/>
      <c r="R20" s="53"/>
      <c r="S20" s="53"/>
      <c r="T20" s="53"/>
      <c r="U20" s="53"/>
      <c r="V20" s="53"/>
      <c r="W20" s="53"/>
      <c r="X20" s="53"/>
      <c r="Y20" s="53"/>
      <c r="Z20" s="54"/>
      <c r="AA20" s="55"/>
      <c r="AB20" s="53"/>
      <c r="AC20" s="53"/>
      <c r="AD20" s="53"/>
      <c r="AE20" s="53"/>
      <c r="AF20" s="53"/>
      <c r="AG20" s="53"/>
      <c r="AH20" s="54"/>
      <c r="AI20" s="49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4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4"/>
    </row>
    <row r="21" spans="1:68" s="11" customFormat="1" ht="11.25" customHeight="1">
      <c r="A21" s="49" t="s">
        <v>192</v>
      </c>
      <c r="B21" s="52">
        <v>3.26</v>
      </c>
      <c r="C21" s="52">
        <v>1.76</v>
      </c>
      <c r="D21" s="52">
        <v>53.7</v>
      </c>
      <c r="E21" s="52"/>
      <c r="F21" s="56">
        <v>405870</v>
      </c>
      <c r="G21" s="56">
        <v>75686</v>
      </c>
      <c r="H21" s="56">
        <v>7661</v>
      </c>
      <c r="I21" s="56">
        <v>11086</v>
      </c>
      <c r="J21" s="56">
        <v>5538</v>
      </c>
      <c r="K21" s="56">
        <v>3957</v>
      </c>
      <c r="L21" s="57">
        <v>9771</v>
      </c>
      <c r="M21" s="58">
        <v>3042</v>
      </c>
      <c r="N21" s="56">
        <v>2670</v>
      </c>
      <c r="O21" s="56">
        <v>5155</v>
      </c>
      <c r="P21" s="56">
        <v>8790</v>
      </c>
      <c r="Q21" s="57">
        <v>3085</v>
      </c>
      <c r="R21" s="56">
        <v>2922</v>
      </c>
      <c r="S21" s="56">
        <v>12011</v>
      </c>
      <c r="T21" s="56">
        <v>10254</v>
      </c>
      <c r="U21" s="56">
        <v>7562</v>
      </c>
      <c r="V21" s="56">
        <v>2692</v>
      </c>
      <c r="W21" s="56">
        <v>27577</v>
      </c>
      <c r="X21" s="56">
        <v>10731</v>
      </c>
      <c r="Y21" s="56">
        <v>6513</v>
      </c>
      <c r="Z21" s="57">
        <v>5633</v>
      </c>
      <c r="AA21" s="58">
        <v>4699</v>
      </c>
      <c r="AB21" s="56">
        <v>9795</v>
      </c>
      <c r="AC21" s="56">
        <v>2402</v>
      </c>
      <c r="AD21" s="56">
        <v>2192</v>
      </c>
      <c r="AE21" s="56">
        <v>878</v>
      </c>
      <c r="AF21" s="56">
        <v>2172</v>
      </c>
      <c r="AG21" s="56">
        <v>1520</v>
      </c>
      <c r="AH21" s="57">
        <v>632</v>
      </c>
      <c r="AI21" s="49" t="s">
        <v>192</v>
      </c>
      <c r="AJ21" s="56">
        <v>15497</v>
      </c>
      <c r="AK21" s="56">
        <v>371</v>
      </c>
      <c r="AL21" s="56">
        <v>6486</v>
      </c>
      <c r="AM21" s="56">
        <v>2506</v>
      </c>
      <c r="AN21" s="56">
        <v>1442</v>
      </c>
      <c r="AO21" s="56">
        <v>103</v>
      </c>
      <c r="AP21" s="56">
        <v>1690</v>
      </c>
      <c r="AQ21" s="56">
        <v>1579</v>
      </c>
      <c r="AR21" s="56">
        <v>1319</v>
      </c>
      <c r="AS21" s="56">
        <v>11302</v>
      </c>
      <c r="AT21" s="56">
        <v>1441</v>
      </c>
      <c r="AU21" s="56">
        <v>28</v>
      </c>
      <c r="AV21" s="56">
        <v>2014</v>
      </c>
      <c r="AW21" s="56">
        <v>7819</v>
      </c>
      <c r="AX21" s="56">
        <v>34082</v>
      </c>
      <c r="AY21" s="57">
        <v>5331</v>
      </c>
      <c r="AZ21" s="56">
        <v>20862</v>
      </c>
      <c r="BA21" s="56">
        <v>7888</v>
      </c>
      <c r="BB21" s="56">
        <v>9628</v>
      </c>
      <c r="BC21" s="56">
        <v>7773</v>
      </c>
      <c r="BD21" s="56">
        <v>186</v>
      </c>
      <c r="BE21" s="56">
        <v>1668</v>
      </c>
      <c r="BF21" s="56">
        <v>25444</v>
      </c>
      <c r="BG21" s="56">
        <v>2027</v>
      </c>
      <c r="BH21" s="56">
        <v>6792</v>
      </c>
      <c r="BI21" s="56">
        <v>4589</v>
      </c>
      <c r="BJ21" s="56">
        <v>12036</v>
      </c>
      <c r="BK21" s="56">
        <v>186605</v>
      </c>
      <c r="BL21" s="56">
        <v>57268</v>
      </c>
      <c r="BM21" s="56">
        <v>56640</v>
      </c>
      <c r="BN21" s="56">
        <v>57350</v>
      </c>
      <c r="BO21" s="57">
        <v>15347</v>
      </c>
    </row>
    <row r="22" spans="1:68" s="11" customFormat="1" ht="11.25" customHeight="1">
      <c r="A22" s="59" t="s">
        <v>193</v>
      </c>
      <c r="B22" s="52">
        <v>3.14</v>
      </c>
      <c r="C22" s="52">
        <v>1.73</v>
      </c>
      <c r="D22" s="51">
        <v>54</v>
      </c>
      <c r="E22" s="52"/>
      <c r="F22" s="56">
        <v>315904</v>
      </c>
      <c r="G22" s="56">
        <v>71534</v>
      </c>
      <c r="H22" s="56">
        <v>7048</v>
      </c>
      <c r="I22" s="56">
        <v>11147</v>
      </c>
      <c r="J22" s="56">
        <v>5051</v>
      </c>
      <c r="K22" s="56">
        <v>3919</v>
      </c>
      <c r="L22" s="57">
        <v>9680</v>
      </c>
      <c r="M22" s="58">
        <v>3106</v>
      </c>
      <c r="N22" s="56">
        <v>2580</v>
      </c>
      <c r="O22" s="56">
        <v>5124</v>
      </c>
      <c r="P22" s="56">
        <v>7509</v>
      </c>
      <c r="Q22" s="57">
        <v>2645</v>
      </c>
      <c r="R22" s="56">
        <v>3021</v>
      </c>
      <c r="S22" s="56">
        <v>10704</v>
      </c>
      <c r="T22" s="56">
        <v>15185</v>
      </c>
      <c r="U22" s="56">
        <v>5231</v>
      </c>
      <c r="V22" s="56">
        <v>9954</v>
      </c>
      <c r="W22" s="56">
        <v>27438</v>
      </c>
      <c r="X22" s="56">
        <v>12398</v>
      </c>
      <c r="Y22" s="56">
        <v>6121</v>
      </c>
      <c r="Z22" s="57">
        <v>3733</v>
      </c>
      <c r="AA22" s="58">
        <v>5185</v>
      </c>
      <c r="AB22" s="56">
        <v>8571</v>
      </c>
      <c r="AC22" s="56">
        <v>1420</v>
      </c>
      <c r="AD22" s="56">
        <v>1475</v>
      </c>
      <c r="AE22" s="56">
        <v>1322</v>
      </c>
      <c r="AF22" s="56">
        <v>2143</v>
      </c>
      <c r="AG22" s="56">
        <v>1430</v>
      </c>
      <c r="AH22" s="57">
        <v>779</v>
      </c>
      <c r="AI22" s="59" t="s">
        <v>193</v>
      </c>
      <c r="AJ22" s="56">
        <v>10521</v>
      </c>
      <c r="AK22" s="56">
        <v>0</v>
      </c>
      <c r="AL22" s="56">
        <v>2804</v>
      </c>
      <c r="AM22" s="56">
        <v>3295</v>
      </c>
      <c r="AN22" s="56">
        <v>990</v>
      </c>
      <c r="AO22" s="56">
        <v>277</v>
      </c>
      <c r="AP22" s="56">
        <v>1438</v>
      </c>
      <c r="AQ22" s="56">
        <v>1012</v>
      </c>
      <c r="AR22" s="56">
        <v>705</v>
      </c>
      <c r="AS22" s="56">
        <v>14042</v>
      </c>
      <c r="AT22" s="56">
        <v>2891</v>
      </c>
      <c r="AU22" s="56">
        <v>239</v>
      </c>
      <c r="AV22" s="56">
        <v>1792</v>
      </c>
      <c r="AW22" s="56">
        <v>9119</v>
      </c>
      <c r="AX22" s="56">
        <v>25021</v>
      </c>
      <c r="AY22" s="57">
        <v>5656</v>
      </c>
      <c r="AZ22" s="56">
        <v>11443</v>
      </c>
      <c r="BA22" s="56">
        <v>7922</v>
      </c>
      <c r="BB22" s="56">
        <v>12320</v>
      </c>
      <c r="BC22" s="56">
        <v>9275</v>
      </c>
      <c r="BD22" s="56">
        <v>73</v>
      </c>
      <c r="BE22" s="56">
        <v>2972</v>
      </c>
      <c r="BF22" s="56">
        <v>25103</v>
      </c>
      <c r="BG22" s="56">
        <v>691</v>
      </c>
      <c r="BH22" s="56">
        <v>4619</v>
      </c>
      <c r="BI22" s="56">
        <v>5924</v>
      </c>
      <c r="BJ22" s="56">
        <v>13869</v>
      </c>
      <c r="BK22" s="56">
        <v>106169</v>
      </c>
      <c r="BL22" s="56">
        <v>17869</v>
      </c>
      <c r="BM22" s="56">
        <v>35657</v>
      </c>
      <c r="BN22" s="56">
        <v>31125</v>
      </c>
      <c r="BO22" s="57">
        <v>21519</v>
      </c>
    </row>
    <row r="23" spans="1:68" s="11" customFormat="1" ht="11.25" customHeight="1">
      <c r="A23" s="59" t="s">
        <v>194</v>
      </c>
      <c r="B23" s="52">
        <v>3.24</v>
      </c>
      <c r="C23" s="52">
        <v>1.76</v>
      </c>
      <c r="D23" s="52">
        <v>54.7</v>
      </c>
      <c r="E23" s="52"/>
      <c r="F23" s="56">
        <v>495987</v>
      </c>
      <c r="G23" s="56">
        <v>81913</v>
      </c>
      <c r="H23" s="56">
        <v>8433</v>
      </c>
      <c r="I23" s="56">
        <v>12434</v>
      </c>
      <c r="J23" s="56">
        <v>5975</v>
      </c>
      <c r="K23" s="56">
        <v>4273</v>
      </c>
      <c r="L23" s="57">
        <v>10057</v>
      </c>
      <c r="M23" s="58">
        <v>3303</v>
      </c>
      <c r="N23" s="56">
        <v>2860</v>
      </c>
      <c r="O23" s="56">
        <v>5724</v>
      </c>
      <c r="P23" s="56">
        <v>7907</v>
      </c>
      <c r="Q23" s="57">
        <v>2813</v>
      </c>
      <c r="R23" s="56">
        <v>3436</v>
      </c>
      <c r="S23" s="56">
        <v>14698</v>
      </c>
      <c r="T23" s="56">
        <v>12923</v>
      </c>
      <c r="U23" s="56">
        <v>7544</v>
      </c>
      <c r="V23" s="56">
        <v>5379</v>
      </c>
      <c r="W23" s="56">
        <v>24973</v>
      </c>
      <c r="X23" s="56">
        <v>11040</v>
      </c>
      <c r="Y23" s="56">
        <v>6742</v>
      </c>
      <c r="Z23" s="57">
        <v>3145</v>
      </c>
      <c r="AA23" s="58">
        <v>4046</v>
      </c>
      <c r="AB23" s="56">
        <v>10587</v>
      </c>
      <c r="AC23" s="56">
        <v>3334</v>
      </c>
      <c r="AD23" s="56">
        <v>355</v>
      </c>
      <c r="AE23" s="56">
        <v>1964</v>
      </c>
      <c r="AF23" s="56">
        <v>2742</v>
      </c>
      <c r="AG23" s="56">
        <v>1696</v>
      </c>
      <c r="AH23" s="57">
        <v>497</v>
      </c>
      <c r="AI23" s="59" t="s">
        <v>194</v>
      </c>
      <c r="AJ23" s="56">
        <v>24440</v>
      </c>
      <c r="AK23" s="56">
        <v>0</v>
      </c>
      <c r="AL23" s="56">
        <v>12442</v>
      </c>
      <c r="AM23" s="56">
        <v>3955</v>
      </c>
      <c r="AN23" s="56">
        <v>1515</v>
      </c>
      <c r="AO23" s="56">
        <v>183</v>
      </c>
      <c r="AP23" s="56">
        <v>1132</v>
      </c>
      <c r="AQ23" s="56">
        <v>3369</v>
      </c>
      <c r="AR23" s="56">
        <v>1844</v>
      </c>
      <c r="AS23" s="56">
        <v>12217</v>
      </c>
      <c r="AT23" s="56">
        <v>1045</v>
      </c>
      <c r="AU23" s="56">
        <v>897</v>
      </c>
      <c r="AV23" s="56">
        <v>1530</v>
      </c>
      <c r="AW23" s="56">
        <v>8745</v>
      </c>
      <c r="AX23" s="56">
        <v>97908</v>
      </c>
      <c r="AY23" s="57">
        <v>6758</v>
      </c>
      <c r="AZ23" s="56">
        <v>82059</v>
      </c>
      <c r="BA23" s="56">
        <v>9091</v>
      </c>
      <c r="BB23" s="56">
        <v>18917</v>
      </c>
      <c r="BC23" s="56">
        <v>14793</v>
      </c>
      <c r="BD23" s="56">
        <v>484</v>
      </c>
      <c r="BE23" s="56">
        <v>3640</v>
      </c>
      <c r="BF23" s="56">
        <v>38382</v>
      </c>
      <c r="BG23" s="56">
        <v>9247</v>
      </c>
      <c r="BH23" s="56">
        <v>11111</v>
      </c>
      <c r="BI23" s="56">
        <v>5094</v>
      </c>
      <c r="BJ23" s="56">
        <v>12930</v>
      </c>
      <c r="BK23" s="56">
        <v>173727</v>
      </c>
      <c r="BL23" s="56">
        <v>59986</v>
      </c>
      <c r="BM23" s="56">
        <v>23810</v>
      </c>
      <c r="BN23" s="56">
        <v>52357</v>
      </c>
      <c r="BO23" s="57">
        <v>37574</v>
      </c>
    </row>
    <row r="24" spans="1:68" s="11" customFormat="1" ht="11.25" customHeight="1">
      <c r="A24" s="59" t="s">
        <v>195</v>
      </c>
      <c r="B24" s="52">
        <v>3.25</v>
      </c>
      <c r="C24" s="52">
        <v>1.76</v>
      </c>
      <c r="D24" s="52">
        <v>55.6</v>
      </c>
      <c r="E24" s="52"/>
      <c r="F24" s="56">
        <v>444257</v>
      </c>
      <c r="G24" s="56">
        <v>79604</v>
      </c>
      <c r="H24" s="56">
        <v>7587</v>
      </c>
      <c r="I24" s="56">
        <v>11145</v>
      </c>
      <c r="J24" s="56">
        <v>5279</v>
      </c>
      <c r="K24" s="56">
        <v>4295</v>
      </c>
      <c r="L24" s="57">
        <v>10463</v>
      </c>
      <c r="M24" s="58">
        <v>3164</v>
      </c>
      <c r="N24" s="56">
        <v>2775</v>
      </c>
      <c r="O24" s="56">
        <v>4641</v>
      </c>
      <c r="P24" s="56">
        <v>7097</v>
      </c>
      <c r="Q24" s="57">
        <v>2650</v>
      </c>
      <c r="R24" s="56">
        <v>4076</v>
      </c>
      <c r="S24" s="56">
        <v>16432</v>
      </c>
      <c r="T24" s="56">
        <v>8456</v>
      </c>
      <c r="U24" s="56">
        <v>5778</v>
      </c>
      <c r="V24" s="56">
        <v>2678</v>
      </c>
      <c r="W24" s="56">
        <v>22546</v>
      </c>
      <c r="X24" s="56">
        <v>9180</v>
      </c>
      <c r="Y24" s="56">
        <v>6518</v>
      </c>
      <c r="Z24" s="57">
        <v>1721</v>
      </c>
      <c r="AA24" s="58">
        <v>5126</v>
      </c>
      <c r="AB24" s="56">
        <v>48815</v>
      </c>
      <c r="AC24" s="56">
        <v>34224</v>
      </c>
      <c r="AD24" s="56">
        <v>980</v>
      </c>
      <c r="AE24" s="56">
        <v>8930</v>
      </c>
      <c r="AF24" s="56">
        <v>2138</v>
      </c>
      <c r="AG24" s="56">
        <v>1861</v>
      </c>
      <c r="AH24" s="57">
        <v>683</v>
      </c>
      <c r="AI24" s="59" t="s">
        <v>195</v>
      </c>
      <c r="AJ24" s="56">
        <v>48129</v>
      </c>
      <c r="AK24" s="56">
        <v>24177</v>
      </c>
      <c r="AL24" s="56">
        <v>10123</v>
      </c>
      <c r="AM24" s="56">
        <v>5082</v>
      </c>
      <c r="AN24" s="56">
        <v>1622</v>
      </c>
      <c r="AO24" s="56">
        <v>368</v>
      </c>
      <c r="AP24" s="56">
        <v>1880</v>
      </c>
      <c r="AQ24" s="56">
        <v>2389</v>
      </c>
      <c r="AR24" s="56">
        <v>2490</v>
      </c>
      <c r="AS24" s="56">
        <v>15915</v>
      </c>
      <c r="AT24" s="56">
        <v>1462</v>
      </c>
      <c r="AU24" s="56">
        <v>315</v>
      </c>
      <c r="AV24" s="56">
        <v>2126</v>
      </c>
      <c r="AW24" s="56">
        <v>12011</v>
      </c>
      <c r="AX24" s="56">
        <v>31140</v>
      </c>
      <c r="AY24" s="57">
        <v>8010</v>
      </c>
      <c r="AZ24" s="56">
        <v>16752</v>
      </c>
      <c r="BA24" s="56">
        <v>6378</v>
      </c>
      <c r="BB24" s="56">
        <v>22027</v>
      </c>
      <c r="BC24" s="56">
        <v>11053</v>
      </c>
      <c r="BD24" s="56">
        <v>1607</v>
      </c>
      <c r="BE24" s="56">
        <v>9368</v>
      </c>
      <c r="BF24" s="56">
        <v>38519</v>
      </c>
      <c r="BG24" s="56">
        <v>5963</v>
      </c>
      <c r="BH24" s="56">
        <v>8559</v>
      </c>
      <c r="BI24" s="56">
        <v>5647</v>
      </c>
      <c r="BJ24" s="56">
        <v>18351</v>
      </c>
      <c r="BK24" s="56">
        <v>129107</v>
      </c>
      <c r="BL24" s="56">
        <v>15435</v>
      </c>
      <c r="BM24" s="56">
        <v>26076</v>
      </c>
      <c r="BN24" s="56">
        <v>31912</v>
      </c>
      <c r="BO24" s="57">
        <v>55684</v>
      </c>
    </row>
    <row r="25" spans="1:68" s="11" customFormat="1" ht="11.25" customHeight="1">
      <c r="A25" s="59" t="s">
        <v>196</v>
      </c>
      <c r="B25" s="60">
        <v>3.22</v>
      </c>
      <c r="C25" s="60">
        <v>1.65</v>
      </c>
      <c r="D25" s="60">
        <v>55.3</v>
      </c>
      <c r="E25" s="52"/>
      <c r="F25" s="53">
        <v>306896</v>
      </c>
      <c r="G25" s="53">
        <v>84712</v>
      </c>
      <c r="H25" s="53">
        <v>8502</v>
      </c>
      <c r="I25" s="53">
        <v>11995</v>
      </c>
      <c r="J25" s="53">
        <v>6020</v>
      </c>
      <c r="K25" s="53">
        <v>4445</v>
      </c>
      <c r="L25" s="54">
        <v>12076</v>
      </c>
      <c r="M25" s="61">
        <v>3013</v>
      </c>
      <c r="N25" s="53">
        <v>2935</v>
      </c>
      <c r="O25" s="53">
        <v>5039</v>
      </c>
      <c r="P25" s="53">
        <v>7951</v>
      </c>
      <c r="Q25" s="54">
        <v>3350</v>
      </c>
      <c r="R25" s="53">
        <v>4794</v>
      </c>
      <c r="S25" s="53">
        <v>14592</v>
      </c>
      <c r="T25" s="53">
        <v>13058</v>
      </c>
      <c r="U25" s="53">
        <v>4432</v>
      </c>
      <c r="V25" s="53">
        <v>8626</v>
      </c>
      <c r="W25" s="53">
        <v>20361</v>
      </c>
      <c r="X25" s="53">
        <v>8772</v>
      </c>
      <c r="Y25" s="53">
        <v>5481</v>
      </c>
      <c r="Z25" s="54">
        <v>2104</v>
      </c>
      <c r="AA25" s="61">
        <v>4005</v>
      </c>
      <c r="AB25" s="53">
        <v>15335</v>
      </c>
      <c r="AC25" s="53">
        <v>7623</v>
      </c>
      <c r="AD25" s="53">
        <v>1369</v>
      </c>
      <c r="AE25" s="53">
        <v>802</v>
      </c>
      <c r="AF25" s="53">
        <v>2450</v>
      </c>
      <c r="AG25" s="53">
        <v>2385</v>
      </c>
      <c r="AH25" s="54">
        <v>706</v>
      </c>
      <c r="AI25" s="59" t="s">
        <v>196</v>
      </c>
      <c r="AJ25" s="53">
        <v>17298</v>
      </c>
      <c r="AK25" s="53">
        <v>104</v>
      </c>
      <c r="AL25" s="53">
        <v>5658</v>
      </c>
      <c r="AM25" s="53">
        <v>4302</v>
      </c>
      <c r="AN25" s="53">
        <v>1559</v>
      </c>
      <c r="AO25" s="53">
        <v>349</v>
      </c>
      <c r="AP25" s="53">
        <v>1003</v>
      </c>
      <c r="AQ25" s="53">
        <v>2299</v>
      </c>
      <c r="AR25" s="53">
        <v>2025</v>
      </c>
      <c r="AS25" s="53">
        <v>7434</v>
      </c>
      <c r="AT25" s="53">
        <v>1583</v>
      </c>
      <c r="AU25" s="53">
        <v>298</v>
      </c>
      <c r="AV25" s="53">
        <v>981</v>
      </c>
      <c r="AW25" s="53">
        <v>4571</v>
      </c>
      <c r="AX25" s="53">
        <v>25481</v>
      </c>
      <c r="AY25" s="54">
        <v>6047</v>
      </c>
      <c r="AZ25" s="53">
        <v>12381</v>
      </c>
      <c r="BA25" s="53">
        <v>7054</v>
      </c>
      <c r="BB25" s="53">
        <v>8659</v>
      </c>
      <c r="BC25" s="53">
        <v>5856</v>
      </c>
      <c r="BD25" s="53">
        <v>90</v>
      </c>
      <c r="BE25" s="53">
        <v>2713</v>
      </c>
      <c r="BF25" s="53">
        <v>27609</v>
      </c>
      <c r="BG25" s="53">
        <v>1571</v>
      </c>
      <c r="BH25" s="53">
        <v>7961</v>
      </c>
      <c r="BI25" s="53">
        <v>5037</v>
      </c>
      <c r="BJ25" s="53">
        <v>13040</v>
      </c>
      <c r="BK25" s="53">
        <v>86951</v>
      </c>
      <c r="BL25" s="53">
        <v>20324</v>
      </c>
      <c r="BM25" s="53">
        <v>25594</v>
      </c>
      <c r="BN25" s="53">
        <v>26536</v>
      </c>
      <c r="BO25" s="54">
        <v>14498</v>
      </c>
    </row>
    <row r="26" spans="1:68" s="11" customFormat="1" ht="11.25" customHeight="1">
      <c r="A26" s="59" t="s">
        <v>197</v>
      </c>
      <c r="B26" s="52">
        <v>3.22</v>
      </c>
      <c r="C26" s="52">
        <v>1.67</v>
      </c>
      <c r="D26" s="52">
        <v>54.8</v>
      </c>
      <c r="E26" s="52"/>
      <c r="F26" s="56">
        <v>336818</v>
      </c>
      <c r="G26" s="56">
        <v>81968</v>
      </c>
      <c r="H26" s="56">
        <v>8283</v>
      </c>
      <c r="I26" s="56">
        <v>10611</v>
      </c>
      <c r="J26" s="56">
        <v>6422</v>
      </c>
      <c r="K26" s="56">
        <v>4183</v>
      </c>
      <c r="L26" s="57">
        <v>12660</v>
      </c>
      <c r="M26" s="58">
        <v>3684</v>
      </c>
      <c r="N26" s="56">
        <v>3153</v>
      </c>
      <c r="O26" s="56">
        <v>4367</v>
      </c>
      <c r="P26" s="56">
        <v>7589</v>
      </c>
      <c r="Q26" s="57">
        <v>3134</v>
      </c>
      <c r="R26" s="56">
        <v>4758</v>
      </c>
      <c r="S26" s="56">
        <v>13124</v>
      </c>
      <c r="T26" s="56">
        <v>35271</v>
      </c>
      <c r="U26" s="56">
        <v>7087</v>
      </c>
      <c r="V26" s="56">
        <v>28184</v>
      </c>
      <c r="W26" s="56">
        <v>19050</v>
      </c>
      <c r="X26" s="56">
        <v>7447</v>
      </c>
      <c r="Y26" s="56">
        <v>5260</v>
      </c>
      <c r="Z26" s="57">
        <v>788</v>
      </c>
      <c r="AA26" s="58">
        <v>5556</v>
      </c>
      <c r="AB26" s="56">
        <v>10489</v>
      </c>
      <c r="AC26" s="56">
        <v>3802</v>
      </c>
      <c r="AD26" s="56">
        <v>773</v>
      </c>
      <c r="AE26" s="56">
        <v>418</v>
      </c>
      <c r="AF26" s="56">
        <v>2963</v>
      </c>
      <c r="AG26" s="56">
        <v>1912</v>
      </c>
      <c r="AH26" s="57">
        <v>622</v>
      </c>
      <c r="AI26" s="59" t="s">
        <v>197</v>
      </c>
      <c r="AJ26" s="56">
        <v>15492</v>
      </c>
      <c r="AK26" s="56">
        <v>49</v>
      </c>
      <c r="AL26" s="56">
        <v>3717</v>
      </c>
      <c r="AM26" s="56">
        <v>3869</v>
      </c>
      <c r="AN26" s="56">
        <v>1763</v>
      </c>
      <c r="AO26" s="56">
        <v>232</v>
      </c>
      <c r="AP26" s="56">
        <v>969</v>
      </c>
      <c r="AQ26" s="56">
        <v>2635</v>
      </c>
      <c r="AR26" s="56">
        <v>2257</v>
      </c>
      <c r="AS26" s="56">
        <v>9351</v>
      </c>
      <c r="AT26" s="56">
        <v>1436</v>
      </c>
      <c r="AU26" s="56">
        <v>1639</v>
      </c>
      <c r="AV26" s="56">
        <v>852</v>
      </c>
      <c r="AW26" s="56">
        <v>5424</v>
      </c>
      <c r="AX26" s="56">
        <v>29859</v>
      </c>
      <c r="AY26" s="57">
        <v>5983</v>
      </c>
      <c r="AZ26" s="56">
        <v>15601</v>
      </c>
      <c r="BA26" s="56">
        <v>8275</v>
      </c>
      <c r="BB26" s="56">
        <v>8486</v>
      </c>
      <c r="BC26" s="56">
        <v>6792</v>
      </c>
      <c r="BD26" s="56">
        <v>66</v>
      </c>
      <c r="BE26" s="56">
        <v>1629</v>
      </c>
      <c r="BF26" s="56">
        <v>25240</v>
      </c>
      <c r="BG26" s="56">
        <v>3780</v>
      </c>
      <c r="BH26" s="56">
        <v>5111</v>
      </c>
      <c r="BI26" s="56">
        <v>4458</v>
      </c>
      <c r="BJ26" s="56">
        <v>11891</v>
      </c>
      <c r="BK26" s="56">
        <v>101612</v>
      </c>
      <c r="BL26" s="56">
        <v>17821</v>
      </c>
      <c r="BM26" s="56">
        <v>30847</v>
      </c>
      <c r="BN26" s="56">
        <v>26011</v>
      </c>
      <c r="BO26" s="57">
        <v>26933</v>
      </c>
    </row>
    <row r="27" spans="1:68" s="11" customFormat="1" ht="11.25" customHeight="1">
      <c r="A27" s="59" t="s">
        <v>198</v>
      </c>
      <c r="B27" s="52">
        <v>3.32</v>
      </c>
      <c r="C27" s="52">
        <v>1.74</v>
      </c>
      <c r="D27" s="51">
        <v>55.1</v>
      </c>
      <c r="E27" s="52"/>
      <c r="F27" s="56">
        <v>351978</v>
      </c>
      <c r="G27" s="56">
        <v>81541</v>
      </c>
      <c r="H27" s="56">
        <v>7995</v>
      </c>
      <c r="I27" s="56">
        <v>10264</v>
      </c>
      <c r="J27" s="56">
        <v>6167</v>
      </c>
      <c r="K27" s="56">
        <v>4081</v>
      </c>
      <c r="L27" s="57">
        <v>10103</v>
      </c>
      <c r="M27" s="58">
        <v>3783</v>
      </c>
      <c r="N27" s="56">
        <v>2992</v>
      </c>
      <c r="O27" s="56">
        <v>4656</v>
      </c>
      <c r="P27" s="56">
        <v>8754</v>
      </c>
      <c r="Q27" s="57">
        <v>3472</v>
      </c>
      <c r="R27" s="56">
        <v>3947</v>
      </c>
      <c r="S27" s="56">
        <v>15327</v>
      </c>
      <c r="T27" s="56">
        <v>12818</v>
      </c>
      <c r="U27" s="56">
        <v>5271</v>
      </c>
      <c r="V27" s="56">
        <v>7547</v>
      </c>
      <c r="W27" s="56">
        <v>18544</v>
      </c>
      <c r="X27" s="56">
        <v>8212</v>
      </c>
      <c r="Y27" s="56">
        <v>4696</v>
      </c>
      <c r="Z27" s="57">
        <v>1559</v>
      </c>
      <c r="AA27" s="58">
        <v>4076</v>
      </c>
      <c r="AB27" s="56">
        <v>16227</v>
      </c>
      <c r="AC27" s="56">
        <v>1559</v>
      </c>
      <c r="AD27" s="56">
        <v>9031</v>
      </c>
      <c r="AE27" s="56">
        <v>268</v>
      </c>
      <c r="AF27" s="56">
        <v>2007</v>
      </c>
      <c r="AG27" s="56">
        <v>2165</v>
      </c>
      <c r="AH27" s="57">
        <v>1197</v>
      </c>
      <c r="AI27" s="59" t="s">
        <v>198</v>
      </c>
      <c r="AJ27" s="56">
        <v>17446</v>
      </c>
      <c r="AK27" s="56">
        <v>613</v>
      </c>
      <c r="AL27" s="56">
        <v>5435</v>
      </c>
      <c r="AM27" s="56">
        <v>4509</v>
      </c>
      <c r="AN27" s="56">
        <v>2013</v>
      </c>
      <c r="AO27" s="56">
        <v>321</v>
      </c>
      <c r="AP27" s="56">
        <v>1405</v>
      </c>
      <c r="AQ27" s="56">
        <v>1788</v>
      </c>
      <c r="AR27" s="56">
        <v>1362</v>
      </c>
      <c r="AS27" s="56">
        <v>10050</v>
      </c>
      <c r="AT27" s="56">
        <v>1489</v>
      </c>
      <c r="AU27" s="56">
        <v>1013</v>
      </c>
      <c r="AV27" s="56">
        <v>1611</v>
      </c>
      <c r="AW27" s="56">
        <v>5937</v>
      </c>
      <c r="AX27" s="56">
        <v>30696</v>
      </c>
      <c r="AY27" s="57">
        <v>6854</v>
      </c>
      <c r="AZ27" s="56">
        <v>15222</v>
      </c>
      <c r="BA27" s="56">
        <v>8619</v>
      </c>
      <c r="BB27" s="56">
        <v>8999</v>
      </c>
      <c r="BC27" s="56">
        <v>6664</v>
      </c>
      <c r="BD27" s="56">
        <v>91</v>
      </c>
      <c r="BE27" s="56">
        <v>2244</v>
      </c>
      <c r="BF27" s="56">
        <v>28976</v>
      </c>
      <c r="BG27" s="56">
        <v>1530</v>
      </c>
      <c r="BH27" s="56">
        <v>5932</v>
      </c>
      <c r="BI27" s="56">
        <v>4347</v>
      </c>
      <c r="BJ27" s="56">
        <v>17167</v>
      </c>
      <c r="BK27" s="56">
        <v>126682</v>
      </c>
      <c r="BL27" s="56">
        <v>19831</v>
      </c>
      <c r="BM27" s="56">
        <v>45786</v>
      </c>
      <c r="BN27" s="56">
        <v>40198</v>
      </c>
      <c r="BO27" s="57">
        <v>20867</v>
      </c>
    </row>
    <row r="28" spans="1:68" s="11" customFormat="1" ht="11.25" customHeight="1">
      <c r="A28" s="59" t="s">
        <v>199</v>
      </c>
      <c r="B28" s="52">
        <v>3.48</v>
      </c>
      <c r="C28" s="52">
        <v>1.79</v>
      </c>
      <c r="D28" s="51">
        <v>54.3</v>
      </c>
      <c r="E28" s="52"/>
      <c r="F28" s="56">
        <v>352347</v>
      </c>
      <c r="G28" s="56">
        <v>88630</v>
      </c>
      <c r="H28" s="56">
        <v>8431</v>
      </c>
      <c r="I28" s="56">
        <v>13151</v>
      </c>
      <c r="J28" s="56">
        <v>6747</v>
      </c>
      <c r="K28" s="56">
        <v>3997</v>
      </c>
      <c r="L28" s="57">
        <v>10984</v>
      </c>
      <c r="M28" s="58">
        <v>4032</v>
      </c>
      <c r="N28" s="56">
        <v>3157</v>
      </c>
      <c r="O28" s="56">
        <v>5298</v>
      </c>
      <c r="P28" s="56">
        <v>9858</v>
      </c>
      <c r="Q28" s="57">
        <v>3956</v>
      </c>
      <c r="R28" s="56">
        <v>5371</v>
      </c>
      <c r="S28" s="56">
        <v>13649</v>
      </c>
      <c r="T28" s="56">
        <v>24792</v>
      </c>
      <c r="U28" s="56">
        <v>6327</v>
      </c>
      <c r="V28" s="56">
        <v>18465</v>
      </c>
      <c r="W28" s="56">
        <v>20299</v>
      </c>
      <c r="X28" s="56">
        <v>10346</v>
      </c>
      <c r="Y28" s="56">
        <v>4258</v>
      </c>
      <c r="Z28" s="57">
        <v>858</v>
      </c>
      <c r="AA28" s="58">
        <v>4837</v>
      </c>
      <c r="AB28" s="56">
        <v>14762</v>
      </c>
      <c r="AC28" s="56">
        <v>5503</v>
      </c>
      <c r="AD28" s="56">
        <v>1144</v>
      </c>
      <c r="AE28" s="56">
        <v>2439</v>
      </c>
      <c r="AF28" s="56">
        <v>2030</v>
      </c>
      <c r="AG28" s="56">
        <v>2326</v>
      </c>
      <c r="AH28" s="57">
        <v>1320</v>
      </c>
      <c r="AI28" s="59" t="s">
        <v>199</v>
      </c>
      <c r="AJ28" s="56">
        <v>10568</v>
      </c>
      <c r="AK28" s="56">
        <v>0</v>
      </c>
      <c r="AL28" s="56">
        <v>3375</v>
      </c>
      <c r="AM28" s="56">
        <v>2782</v>
      </c>
      <c r="AN28" s="56">
        <v>1412</v>
      </c>
      <c r="AO28" s="56">
        <v>151</v>
      </c>
      <c r="AP28" s="56">
        <v>540</v>
      </c>
      <c r="AQ28" s="56">
        <v>1111</v>
      </c>
      <c r="AR28" s="56">
        <v>1197</v>
      </c>
      <c r="AS28" s="56">
        <v>10857</v>
      </c>
      <c r="AT28" s="56">
        <v>1859</v>
      </c>
      <c r="AU28" s="56">
        <v>1409</v>
      </c>
      <c r="AV28" s="56">
        <v>1316</v>
      </c>
      <c r="AW28" s="56">
        <v>6273</v>
      </c>
      <c r="AX28" s="56">
        <v>35185</v>
      </c>
      <c r="AY28" s="57">
        <v>4973</v>
      </c>
      <c r="AZ28" s="56">
        <v>21754</v>
      </c>
      <c r="BA28" s="56">
        <v>8458</v>
      </c>
      <c r="BB28" s="56">
        <v>5073</v>
      </c>
      <c r="BC28" s="56">
        <v>2389</v>
      </c>
      <c r="BD28" s="56">
        <v>63</v>
      </c>
      <c r="BE28" s="56">
        <v>2622</v>
      </c>
      <c r="BF28" s="56">
        <v>31655</v>
      </c>
      <c r="BG28" s="56">
        <v>465</v>
      </c>
      <c r="BH28" s="56">
        <v>7154</v>
      </c>
      <c r="BI28" s="56">
        <v>4370</v>
      </c>
      <c r="BJ28" s="56">
        <v>19666</v>
      </c>
      <c r="BK28" s="56">
        <v>110525</v>
      </c>
      <c r="BL28" s="56">
        <v>20776</v>
      </c>
      <c r="BM28" s="56">
        <v>38167</v>
      </c>
      <c r="BN28" s="56">
        <v>39453</v>
      </c>
      <c r="BO28" s="57">
        <v>12129</v>
      </c>
    </row>
    <row r="29" spans="1:68" s="11" customFormat="1" ht="11.25" customHeight="1">
      <c r="A29" s="59" t="s">
        <v>200</v>
      </c>
      <c r="B29" s="50">
        <v>3.3</v>
      </c>
      <c r="C29" s="52">
        <v>1.68</v>
      </c>
      <c r="D29" s="51">
        <v>54.5</v>
      </c>
      <c r="E29" s="52"/>
      <c r="F29" s="56">
        <v>298954</v>
      </c>
      <c r="G29" s="56">
        <v>82574</v>
      </c>
      <c r="H29" s="56">
        <v>8892</v>
      </c>
      <c r="I29" s="56">
        <v>11750</v>
      </c>
      <c r="J29" s="56">
        <v>6128</v>
      </c>
      <c r="K29" s="56">
        <v>4007</v>
      </c>
      <c r="L29" s="57">
        <v>12546</v>
      </c>
      <c r="M29" s="58">
        <v>4031</v>
      </c>
      <c r="N29" s="56">
        <v>2936</v>
      </c>
      <c r="O29" s="56">
        <v>4588</v>
      </c>
      <c r="P29" s="56">
        <v>8227</v>
      </c>
      <c r="Q29" s="57">
        <v>3397</v>
      </c>
      <c r="R29" s="56">
        <v>4608</v>
      </c>
      <c r="S29" s="56">
        <v>11463</v>
      </c>
      <c r="T29" s="56">
        <v>11237</v>
      </c>
      <c r="U29" s="56">
        <v>7494</v>
      </c>
      <c r="V29" s="56">
        <v>3743</v>
      </c>
      <c r="W29" s="56">
        <v>19655</v>
      </c>
      <c r="X29" s="56">
        <v>9533</v>
      </c>
      <c r="Y29" s="56">
        <v>4067</v>
      </c>
      <c r="Z29" s="57">
        <v>587</v>
      </c>
      <c r="AA29" s="58">
        <v>5467</v>
      </c>
      <c r="AB29" s="56">
        <v>12479</v>
      </c>
      <c r="AC29" s="56">
        <v>1811</v>
      </c>
      <c r="AD29" s="56">
        <v>429</v>
      </c>
      <c r="AE29" s="56">
        <v>5202</v>
      </c>
      <c r="AF29" s="56">
        <v>1995</v>
      </c>
      <c r="AG29" s="56">
        <v>2365</v>
      </c>
      <c r="AH29" s="57">
        <v>676</v>
      </c>
      <c r="AI29" s="59" t="s">
        <v>200</v>
      </c>
      <c r="AJ29" s="56">
        <v>10929</v>
      </c>
      <c r="AK29" s="56">
        <v>0</v>
      </c>
      <c r="AL29" s="56">
        <v>4388</v>
      </c>
      <c r="AM29" s="56">
        <v>2377</v>
      </c>
      <c r="AN29" s="56">
        <v>1152</v>
      </c>
      <c r="AO29" s="56">
        <v>196</v>
      </c>
      <c r="AP29" s="56">
        <v>538</v>
      </c>
      <c r="AQ29" s="56">
        <v>1174</v>
      </c>
      <c r="AR29" s="56">
        <v>1104</v>
      </c>
      <c r="AS29" s="56">
        <v>10657</v>
      </c>
      <c r="AT29" s="56">
        <v>1970</v>
      </c>
      <c r="AU29" s="56">
        <v>1039</v>
      </c>
      <c r="AV29" s="56">
        <v>2134</v>
      </c>
      <c r="AW29" s="56">
        <v>5513</v>
      </c>
      <c r="AX29" s="56">
        <v>29371</v>
      </c>
      <c r="AY29" s="57">
        <v>5910</v>
      </c>
      <c r="AZ29" s="56">
        <v>16315</v>
      </c>
      <c r="BA29" s="56">
        <v>7145</v>
      </c>
      <c r="BB29" s="56">
        <v>10675</v>
      </c>
      <c r="BC29" s="56">
        <v>8383</v>
      </c>
      <c r="BD29" s="56">
        <v>104</v>
      </c>
      <c r="BE29" s="56">
        <v>2188</v>
      </c>
      <c r="BF29" s="56">
        <v>26063</v>
      </c>
      <c r="BG29" s="56">
        <v>4079</v>
      </c>
      <c r="BH29" s="56">
        <v>4929</v>
      </c>
      <c r="BI29" s="56">
        <v>4692</v>
      </c>
      <c r="BJ29" s="56">
        <v>12363</v>
      </c>
      <c r="BK29" s="56">
        <v>85314</v>
      </c>
      <c r="BL29" s="56">
        <v>16283</v>
      </c>
      <c r="BM29" s="56">
        <v>26766</v>
      </c>
      <c r="BN29" s="56">
        <v>22392</v>
      </c>
      <c r="BO29" s="57">
        <v>19873</v>
      </c>
    </row>
    <row r="30" spans="1:68" s="11" customFormat="1" ht="11.25" customHeight="1">
      <c r="A30" s="59" t="s">
        <v>201</v>
      </c>
      <c r="B30" s="52">
        <v>3.27</v>
      </c>
      <c r="C30" s="52">
        <v>1.66</v>
      </c>
      <c r="D30" s="51">
        <v>54.2</v>
      </c>
      <c r="E30" s="52"/>
      <c r="F30" s="56">
        <v>352812</v>
      </c>
      <c r="G30" s="56">
        <v>85221</v>
      </c>
      <c r="H30" s="56">
        <v>9305</v>
      </c>
      <c r="I30" s="56">
        <v>11849</v>
      </c>
      <c r="J30" s="56">
        <v>6134</v>
      </c>
      <c r="K30" s="56">
        <v>3860</v>
      </c>
      <c r="L30" s="57">
        <v>12588</v>
      </c>
      <c r="M30" s="58">
        <v>3813</v>
      </c>
      <c r="N30" s="56">
        <v>3147</v>
      </c>
      <c r="O30" s="56">
        <v>4765</v>
      </c>
      <c r="P30" s="56">
        <v>8965</v>
      </c>
      <c r="Q30" s="57">
        <v>3688</v>
      </c>
      <c r="R30" s="56">
        <v>4971</v>
      </c>
      <c r="S30" s="56">
        <v>12138</v>
      </c>
      <c r="T30" s="56">
        <v>20965</v>
      </c>
      <c r="U30" s="56">
        <v>5721</v>
      </c>
      <c r="V30" s="56">
        <v>15244</v>
      </c>
      <c r="W30" s="56">
        <v>19736</v>
      </c>
      <c r="X30" s="56">
        <v>9242</v>
      </c>
      <c r="Y30" s="56">
        <v>4571</v>
      </c>
      <c r="Z30" s="57">
        <v>1409</v>
      </c>
      <c r="AA30" s="58">
        <v>4514</v>
      </c>
      <c r="AB30" s="56">
        <v>22885</v>
      </c>
      <c r="AC30" s="56">
        <v>5435</v>
      </c>
      <c r="AD30" s="56">
        <v>11382</v>
      </c>
      <c r="AE30" s="56">
        <v>419</v>
      </c>
      <c r="AF30" s="56">
        <v>2596</v>
      </c>
      <c r="AG30" s="56">
        <v>2085</v>
      </c>
      <c r="AH30" s="57">
        <v>968</v>
      </c>
      <c r="AI30" s="59" t="s">
        <v>201</v>
      </c>
      <c r="AJ30" s="56">
        <v>18180</v>
      </c>
      <c r="AK30" s="56">
        <v>0</v>
      </c>
      <c r="AL30" s="56">
        <v>7449</v>
      </c>
      <c r="AM30" s="56">
        <v>4039</v>
      </c>
      <c r="AN30" s="56">
        <v>1525</v>
      </c>
      <c r="AO30" s="56">
        <v>196</v>
      </c>
      <c r="AP30" s="56">
        <v>856</v>
      </c>
      <c r="AQ30" s="56">
        <v>2096</v>
      </c>
      <c r="AR30" s="56">
        <v>2018</v>
      </c>
      <c r="AS30" s="56">
        <v>8792</v>
      </c>
      <c r="AT30" s="56">
        <v>1661</v>
      </c>
      <c r="AU30" s="56">
        <v>688</v>
      </c>
      <c r="AV30" s="56">
        <v>1632</v>
      </c>
      <c r="AW30" s="56">
        <v>4811</v>
      </c>
      <c r="AX30" s="56">
        <v>28149</v>
      </c>
      <c r="AY30" s="57">
        <v>4616</v>
      </c>
      <c r="AZ30" s="56">
        <v>16461</v>
      </c>
      <c r="BA30" s="56">
        <v>7073</v>
      </c>
      <c r="BB30" s="56">
        <v>7481</v>
      </c>
      <c r="BC30" s="56">
        <v>5730</v>
      </c>
      <c r="BD30" s="56">
        <v>118</v>
      </c>
      <c r="BE30" s="56">
        <v>1633</v>
      </c>
      <c r="BF30" s="56">
        <v>26499</v>
      </c>
      <c r="BG30" s="56">
        <v>1849</v>
      </c>
      <c r="BH30" s="56">
        <v>5904</v>
      </c>
      <c r="BI30" s="56">
        <v>4478</v>
      </c>
      <c r="BJ30" s="56">
        <v>14268</v>
      </c>
      <c r="BK30" s="56">
        <v>114903</v>
      </c>
      <c r="BL30" s="56">
        <v>20937</v>
      </c>
      <c r="BM30" s="56">
        <v>44104</v>
      </c>
      <c r="BN30" s="56">
        <v>24285</v>
      </c>
      <c r="BO30" s="57">
        <v>25577</v>
      </c>
    </row>
    <row r="31" spans="1:68" s="11" customFormat="1" ht="11.25" customHeight="1">
      <c r="A31" s="59" t="s">
        <v>202</v>
      </c>
      <c r="B31" s="52">
        <v>3.29</v>
      </c>
      <c r="C31" s="50">
        <v>1.63</v>
      </c>
      <c r="D31" s="51">
        <v>55.3</v>
      </c>
      <c r="E31" s="52"/>
      <c r="F31" s="56">
        <v>362753</v>
      </c>
      <c r="G31" s="56">
        <v>80341</v>
      </c>
      <c r="H31" s="56">
        <v>8382</v>
      </c>
      <c r="I31" s="56">
        <v>11663</v>
      </c>
      <c r="J31" s="56">
        <v>5616</v>
      </c>
      <c r="K31" s="56">
        <v>3470</v>
      </c>
      <c r="L31" s="57">
        <v>11347</v>
      </c>
      <c r="M31" s="58">
        <v>3401</v>
      </c>
      <c r="N31" s="56">
        <v>3052</v>
      </c>
      <c r="O31" s="56">
        <v>4640</v>
      </c>
      <c r="P31" s="56">
        <v>7576</v>
      </c>
      <c r="Q31" s="57">
        <v>3137</v>
      </c>
      <c r="R31" s="56">
        <v>4389</v>
      </c>
      <c r="S31" s="56">
        <v>13667</v>
      </c>
      <c r="T31" s="56">
        <v>12933</v>
      </c>
      <c r="U31" s="56">
        <v>7934</v>
      </c>
      <c r="V31" s="56">
        <v>4999</v>
      </c>
      <c r="W31" s="56">
        <v>20675</v>
      </c>
      <c r="X31" s="56">
        <v>8478</v>
      </c>
      <c r="Y31" s="56">
        <v>4641</v>
      </c>
      <c r="Z31" s="57">
        <v>2498</v>
      </c>
      <c r="AA31" s="58">
        <v>5059</v>
      </c>
      <c r="AB31" s="56">
        <v>11606</v>
      </c>
      <c r="AC31" s="56">
        <v>2832</v>
      </c>
      <c r="AD31" s="56">
        <v>1035</v>
      </c>
      <c r="AE31" s="56">
        <v>1638</v>
      </c>
      <c r="AF31" s="56">
        <v>3012</v>
      </c>
      <c r="AG31" s="56">
        <v>2233</v>
      </c>
      <c r="AH31" s="57">
        <v>856</v>
      </c>
      <c r="AI31" s="59" t="s">
        <v>202</v>
      </c>
      <c r="AJ31" s="56">
        <v>18546</v>
      </c>
      <c r="AK31" s="56">
        <v>55</v>
      </c>
      <c r="AL31" s="56">
        <v>8448</v>
      </c>
      <c r="AM31" s="56">
        <v>3830</v>
      </c>
      <c r="AN31" s="56">
        <v>1605</v>
      </c>
      <c r="AO31" s="56">
        <v>194</v>
      </c>
      <c r="AP31" s="56">
        <v>1204</v>
      </c>
      <c r="AQ31" s="56">
        <v>1898</v>
      </c>
      <c r="AR31" s="56">
        <v>1313</v>
      </c>
      <c r="AS31" s="56">
        <v>7396</v>
      </c>
      <c r="AT31" s="56">
        <v>1285</v>
      </c>
      <c r="AU31" s="56">
        <v>931</v>
      </c>
      <c r="AV31" s="56">
        <v>1477</v>
      </c>
      <c r="AW31" s="56">
        <v>3703</v>
      </c>
      <c r="AX31" s="56">
        <v>29926</v>
      </c>
      <c r="AY31" s="57">
        <v>6494</v>
      </c>
      <c r="AZ31" s="56">
        <v>13290</v>
      </c>
      <c r="BA31" s="56">
        <v>10143</v>
      </c>
      <c r="BB31" s="56">
        <v>14080</v>
      </c>
      <c r="BC31" s="56">
        <v>11957</v>
      </c>
      <c r="BD31" s="56">
        <v>262</v>
      </c>
      <c r="BE31" s="56">
        <v>1861</v>
      </c>
      <c r="BF31" s="56">
        <v>38287</v>
      </c>
      <c r="BG31" s="56">
        <v>7637</v>
      </c>
      <c r="BH31" s="56">
        <v>5043</v>
      </c>
      <c r="BI31" s="56">
        <v>5007</v>
      </c>
      <c r="BJ31" s="56">
        <v>20600</v>
      </c>
      <c r="BK31" s="56">
        <v>128962</v>
      </c>
      <c r="BL31" s="56">
        <v>47656</v>
      </c>
      <c r="BM31" s="56">
        <v>39811</v>
      </c>
      <c r="BN31" s="56">
        <v>33475</v>
      </c>
      <c r="BO31" s="57">
        <v>8021</v>
      </c>
    </row>
    <row r="32" spans="1:68" s="11" customFormat="1" ht="11.25" customHeight="1">
      <c r="A32" s="59" t="s">
        <v>203</v>
      </c>
      <c r="B32" s="52">
        <v>3.28</v>
      </c>
      <c r="C32" s="52">
        <v>1.66</v>
      </c>
      <c r="D32" s="51">
        <v>55.1</v>
      </c>
      <c r="E32" s="52"/>
      <c r="F32" s="56">
        <v>453199</v>
      </c>
      <c r="G32" s="56">
        <v>104722</v>
      </c>
      <c r="H32" s="56">
        <v>11742</v>
      </c>
      <c r="I32" s="56">
        <v>17040</v>
      </c>
      <c r="J32" s="56">
        <v>5989</v>
      </c>
      <c r="K32" s="56">
        <v>3955</v>
      </c>
      <c r="L32" s="56">
        <v>12363</v>
      </c>
      <c r="M32" s="56">
        <v>4734</v>
      </c>
      <c r="N32" s="56">
        <v>3662</v>
      </c>
      <c r="O32" s="56">
        <v>6511</v>
      </c>
      <c r="P32" s="56">
        <v>10636</v>
      </c>
      <c r="Q32" s="57">
        <v>4143</v>
      </c>
      <c r="R32" s="56">
        <v>5779</v>
      </c>
      <c r="S32" s="56">
        <v>18168</v>
      </c>
      <c r="T32" s="56">
        <v>15195</v>
      </c>
      <c r="U32" s="56">
        <v>8104</v>
      </c>
      <c r="V32" s="56">
        <v>7091</v>
      </c>
      <c r="W32" s="56">
        <v>25074</v>
      </c>
      <c r="X32" s="56">
        <v>10466</v>
      </c>
      <c r="Y32" s="56">
        <v>5378</v>
      </c>
      <c r="Z32" s="56">
        <v>3652</v>
      </c>
      <c r="AA32" s="56">
        <v>5578</v>
      </c>
      <c r="AB32" s="56">
        <v>13977</v>
      </c>
      <c r="AC32" s="56">
        <v>4631</v>
      </c>
      <c r="AD32" s="56">
        <v>1745</v>
      </c>
      <c r="AE32" s="56">
        <v>1432</v>
      </c>
      <c r="AF32" s="56">
        <v>2664</v>
      </c>
      <c r="AG32" s="56">
        <v>2802</v>
      </c>
      <c r="AH32" s="57">
        <v>703</v>
      </c>
      <c r="AI32" s="59" t="s">
        <v>203</v>
      </c>
      <c r="AJ32" s="56">
        <v>22964</v>
      </c>
      <c r="AK32" s="56">
        <v>0</v>
      </c>
      <c r="AL32" s="56">
        <v>9691</v>
      </c>
      <c r="AM32" s="56">
        <v>4559</v>
      </c>
      <c r="AN32" s="56">
        <v>3044</v>
      </c>
      <c r="AO32" s="56">
        <v>386</v>
      </c>
      <c r="AP32" s="56">
        <v>1931</v>
      </c>
      <c r="AQ32" s="56">
        <v>1814</v>
      </c>
      <c r="AR32" s="56">
        <v>1539</v>
      </c>
      <c r="AS32" s="56">
        <v>14796</v>
      </c>
      <c r="AT32" s="56">
        <v>2087</v>
      </c>
      <c r="AU32" s="56">
        <v>551</v>
      </c>
      <c r="AV32" s="56">
        <v>4070</v>
      </c>
      <c r="AW32" s="56">
        <v>8088</v>
      </c>
      <c r="AX32" s="56">
        <v>25775</v>
      </c>
      <c r="AY32" s="57">
        <v>4736</v>
      </c>
      <c r="AZ32" s="56">
        <v>10609</v>
      </c>
      <c r="BA32" s="56">
        <v>10430</v>
      </c>
      <c r="BB32" s="56">
        <v>8942</v>
      </c>
      <c r="BC32" s="56">
        <v>5609</v>
      </c>
      <c r="BD32" s="56">
        <v>193</v>
      </c>
      <c r="BE32" s="56">
        <v>3140</v>
      </c>
      <c r="BF32" s="56">
        <v>41337</v>
      </c>
      <c r="BG32" s="56">
        <v>3639</v>
      </c>
      <c r="BH32" s="56">
        <v>11841</v>
      </c>
      <c r="BI32" s="56">
        <v>6362</v>
      </c>
      <c r="BJ32" s="56">
        <v>19495</v>
      </c>
      <c r="BK32" s="56">
        <v>180417</v>
      </c>
      <c r="BL32" s="56">
        <v>26215</v>
      </c>
      <c r="BM32" s="56">
        <v>83239</v>
      </c>
      <c r="BN32" s="56">
        <v>66121</v>
      </c>
      <c r="BO32" s="57">
        <v>4843</v>
      </c>
      <c r="BP32" s="52"/>
    </row>
    <row r="33" spans="1:67" s="11" customFormat="1" ht="11.25" customHeight="1">
      <c r="A33" s="59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12"/>
      <c r="N33" s="52"/>
      <c r="O33" s="52"/>
      <c r="P33" s="52"/>
      <c r="Q33" s="12"/>
      <c r="R33" s="52"/>
      <c r="S33" s="52"/>
      <c r="T33" s="52"/>
      <c r="U33" s="52"/>
      <c r="V33" s="52"/>
      <c r="W33" s="52"/>
      <c r="X33" s="52"/>
      <c r="Y33" s="52"/>
      <c r="Z33" s="12"/>
      <c r="AB33" s="52"/>
      <c r="AC33" s="52"/>
      <c r="AD33" s="52"/>
      <c r="AE33" s="52"/>
      <c r="AF33" s="52"/>
      <c r="AG33" s="52"/>
      <c r="AH33" s="12"/>
      <c r="AI33" s="59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1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12"/>
    </row>
    <row r="34" spans="1:67" s="11" customFormat="1" ht="11.25" customHeight="1">
      <c r="A34" s="49" t="s">
        <v>204</v>
      </c>
      <c r="B34" s="52">
        <v>3.31</v>
      </c>
      <c r="C34" s="52">
        <v>1.63</v>
      </c>
      <c r="D34" s="52">
        <v>54.8</v>
      </c>
      <c r="E34" s="52"/>
      <c r="F34" s="56">
        <v>345408</v>
      </c>
      <c r="G34" s="56">
        <v>74079</v>
      </c>
      <c r="H34" s="56">
        <v>7211</v>
      </c>
      <c r="I34" s="56">
        <v>11131</v>
      </c>
      <c r="J34" s="56">
        <v>5602</v>
      </c>
      <c r="K34" s="56">
        <v>3227</v>
      </c>
      <c r="L34" s="57">
        <v>9327</v>
      </c>
      <c r="M34" s="58">
        <v>3391</v>
      </c>
      <c r="N34" s="56">
        <v>2517</v>
      </c>
      <c r="O34" s="56">
        <v>4462</v>
      </c>
      <c r="P34" s="56">
        <v>7958</v>
      </c>
      <c r="Q34" s="57">
        <v>3355</v>
      </c>
      <c r="R34" s="56">
        <v>3187</v>
      </c>
      <c r="S34" s="56">
        <v>12711</v>
      </c>
      <c r="T34" s="56">
        <v>10207</v>
      </c>
      <c r="U34" s="56">
        <v>7734</v>
      </c>
      <c r="V34" s="56">
        <v>2473</v>
      </c>
      <c r="W34" s="56">
        <v>28396</v>
      </c>
      <c r="X34" s="56">
        <v>12085</v>
      </c>
      <c r="Y34" s="56">
        <v>5948</v>
      </c>
      <c r="Z34" s="57">
        <v>5171</v>
      </c>
      <c r="AA34" s="58">
        <v>5193</v>
      </c>
      <c r="AB34" s="56">
        <v>9911</v>
      </c>
      <c r="AC34" s="56">
        <v>3870</v>
      </c>
      <c r="AD34" s="56">
        <v>838</v>
      </c>
      <c r="AE34" s="56">
        <v>317</v>
      </c>
      <c r="AF34" s="56">
        <v>2532</v>
      </c>
      <c r="AG34" s="56">
        <v>1799</v>
      </c>
      <c r="AH34" s="57">
        <v>557</v>
      </c>
      <c r="AI34" s="49" t="s">
        <v>204</v>
      </c>
      <c r="AJ34" s="56">
        <v>20235</v>
      </c>
      <c r="AK34" s="56">
        <v>54</v>
      </c>
      <c r="AL34" s="56">
        <v>9387</v>
      </c>
      <c r="AM34" s="56">
        <v>4376</v>
      </c>
      <c r="AN34" s="56">
        <v>2045</v>
      </c>
      <c r="AO34" s="56">
        <v>164</v>
      </c>
      <c r="AP34" s="56">
        <v>1125</v>
      </c>
      <c r="AQ34" s="56">
        <v>2490</v>
      </c>
      <c r="AR34" s="56">
        <v>595</v>
      </c>
      <c r="AS34" s="56">
        <v>10405</v>
      </c>
      <c r="AT34" s="56">
        <v>1803</v>
      </c>
      <c r="AU34" s="56">
        <v>884</v>
      </c>
      <c r="AV34" s="56">
        <v>1483</v>
      </c>
      <c r="AW34" s="56">
        <v>6235</v>
      </c>
      <c r="AX34" s="56">
        <v>25864</v>
      </c>
      <c r="AY34" s="57">
        <v>6012</v>
      </c>
      <c r="AZ34" s="56">
        <v>11455</v>
      </c>
      <c r="BA34" s="56">
        <v>8397</v>
      </c>
      <c r="BB34" s="56">
        <v>7141</v>
      </c>
      <c r="BC34" s="56">
        <v>5460</v>
      </c>
      <c r="BD34" s="56">
        <v>17</v>
      </c>
      <c r="BE34" s="56">
        <v>1664</v>
      </c>
      <c r="BF34" s="56">
        <v>33464</v>
      </c>
      <c r="BG34" s="56">
        <v>4106</v>
      </c>
      <c r="BH34" s="56">
        <v>5570</v>
      </c>
      <c r="BI34" s="56">
        <v>4738</v>
      </c>
      <c r="BJ34" s="56">
        <v>19051</v>
      </c>
      <c r="BK34" s="56">
        <v>125706</v>
      </c>
      <c r="BL34" s="56">
        <v>18896</v>
      </c>
      <c r="BM34" s="56">
        <v>42151</v>
      </c>
      <c r="BN34" s="56">
        <v>53382</v>
      </c>
      <c r="BO34" s="57">
        <v>11277</v>
      </c>
    </row>
    <row r="35" spans="1:67" s="11" customFormat="1" ht="11.25" customHeight="1">
      <c r="A35" s="59" t="s">
        <v>193</v>
      </c>
      <c r="B35" s="52">
        <v>3.23</v>
      </c>
      <c r="C35" s="52">
        <v>1.58</v>
      </c>
      <c r="D35" s="51">
        <v>55.5</v>
      </c>
      <c r="E35" s="52"/>
      <c r="F35" s="56">
        <v>329784</v>
      </c>
      <c r="G35" s="56">
        <v>69691</v>
      </c>
      <c r="H35" s="56">
        <v>7338</v>
      </c>
      <c r="I35" s="56">
        <v>11184</v>
      </c>
      <c r="J35" s="56">
        <v>5172</v>
      </c>
      <c r="K35" s="56">
        <v>3767</v>
      </c>
      <c r="L35" s="57">
        <v>9591</v>
      </c>
      <c r="M35" s="58">
        <v>3060</v>
      </c>
      <c r="N35" s="56">
        <v>2563</v>
      </c>
      <c r="O35" s="56">
        <v>5027</v>
      </c>
      <c r="P35" s="56">
        <v>7640</v>
      </c>
      <c r="Q35" s="57">
        <v>3561</v>
      </c>
      <c r="R35" s="56">
        <v>2923</v>
      </c>
      <c r="S35" s="56">
        <v>7867</v>
      </c>
      <c r="T35" s="56">
        <v>15931</v>
      </c>
      <c r="U35" s="56">
        <v>7456</v>
      </c>
      <c r="V35" s="56">
        <v>8475</v>
      </c>
      <c r="W35" s="56">
        <v>29084</v>
      </c>
      <c r="X35" s="56">
        <v>12857</v>
      </c>
      <c r="Y35" s="56">
        <v>6833</v>
      </c>
      <c r="Z35" s="57">
        <v>4010</v>
      </c>
      <c r="AA35" s="58">
        <v>5384</v>
      </c>
      <c r="AB35" s="56">
        <v>22485</v>
      </c>
      <c r="AC35" s="56">
        <v>15176</v>
      </c>
      <c r="AD35" s="56">
        <v>1624</v>
      </c>
      <c r="AE35" s="56">
        <v>1662</v>
      </c>
      <c r="AF35" s="56">
        <v>1917</v>
      </c>
      <c r="AG35" s="56">
        <v>1686</v>
      </c>
      <c r="AH35" s="57">
        <v>420</v>
      </c>
      <c r="AI35" s="59" t="s">
        <v>193</v>
      </c>
      <c r="AJ35" s="56">
        <v>12447</v>
      </c>
      <c r="AK35" s="56">
        <v>74</v>
      </c>
      <c r="AL35" s="56">
        <v>6031</v>
      </c>
      <c r="AM35" s="56">
        <v>2452</v>
      </c>
      <c r="AN35" s="56">
        <v>1027</v>
      </c>
      <c r="AO35" s="56">
        <v>198</v>
      </c>
      <c r="AP35" s="56">
        <v>940</v>
      </c>
      <c r="AQ35" s="56">
        <v>1072</v>
      </c>
      <c r="AR35" s="56">
        <v>654</v>
      </c>
      <c r="AS35" s="56">
        <v>9972</v>
      </c>
      <c r="AT35" s="56">
        <v>1312</v>
      </c>
      <c r="AU35" s="56">
        <v>180</v>
      </c>
      <c r="AV35" s="56">
        <v>2603</v>
      </c>
      <c r="AW35" s="56">
        <v>5877</v>
      </c>
      <c r="AX35" s="56">
        <v>37904</v>
      </c>
      <c r="AY35" s="57">
        <v>3973</v>
      </c>
      <c r="AZ35" s="56">
        <v>25749</v>
      </c>
      <c r="BA35" s="56">
        <v>8183</v>
      </c>
      <c r="BB35" s="56">
        <v>7569</v>
      </c>
      <c r="BC35" s="56">
        <v>5889</v>
      </c>
      <c r="BD35" s="56">
        <v>364</v>
      </c>
      <c r="BE35" s="56">
        <v>1315</v>
      </c>
      <c r="BF35" s="56">
        <v>25270</v>
      </c>
      <c r="BG35" s="56">
        <v>7167</v>
      </c>
      <c r="BH35" s="56">
        <v>3147</v>
      </c>
      <c r="BI35" s="56">
        <v>4851</v>
      </c>
      <c r="BJ35" s="56">
        <v>10105</v>
      </c>
      <c r="BK35" s="56">
        <v>99432</v>
      </c>
      <c r="BL35" s="56">
        <v>16218</v>
      </c>
      <c r="BM35" s="56">
        <v>37548</v>
      </c>
      <c r="BN35" s="56">
        <v>32341</v>
      </c>
      <c r="BO35" s="57">
        <v>13326</v>
      </c>
    </row>
    <row r="36" spans="1:67" s="11" customFormat="1" ht="11.25" customHeight="1">
      <c r="A36" s="59" t="s">
        <v>194</v>
      </c>
      <c r="B36" s="52">
        <v>3.32</v>
      </c>
      <c r="C36" s="50">
        <v>1.6</v>
      </c>
      <c r="D36" s="52">
        <v>55.6</v>
      </c>
      <c r="E36" s="52"/>
      <c r="F36" s="56">
        <v>449754</v>
      </c>
      <c r="G36" s="56">
        <v>78938</v>
      </c>
      <c r="H36" s="56">
        <v>8077</v>
      </c>
      <c r="I36" s="56">
        <v>12092</v>
      </c>
      <c r="J36" s="56">
        <v>5943</v>
      </c>
      <c r="K36" s="56">
        <v>4320</v>
      </c>
      <c r="L36" s="57">
        <v>10967</v>
      </c>
      <c r="M36" s="58">
        <v>3357</v>
      </c>
      <c r="N36" s="56">
        <v>2993</v>
      </c>
      <c r="O36" s="56">
        <v>5294</v>
      </c>
      <c r="P36" s="56">
        <v>7706</v>
      </c>
      <c r="Q36" s="57">
        <v>4550</v>
      </c>
      <c r="R36" s="56">
        <v>3799</v>
      </c>
      <c r="S36" s="56">
        <v>9840</v>
      </c>
      <c r="T36" s="56">
        <v>9238</v>
      </c>
      <c r="U36" s="56">
        <v>5938</v>
      </c>
      <c r="V36" s="56">
        <v>3300</v>
      </c>
      <c r="W36" s="56">
        <v>27692</v>
      </c>
      <c r="X36" s="56">
        <v>11748</v>
      </c>
      <c r="Y36" s="56">
        <v>6741</v>
      </c>
      <c r="Z36" s="57">
        <v>4305</v>
      </c>
      <c r="AA36" s="58">
        <v>4898</v>
      </c>
      <c r="AB36" s="56">
        <v>13240</v>
      </c>
      <c r="AC36" s="56">
        <v>6223</v>
      </c>
      <c r="AD36" s="56">
        <v>675</v>
      </c>
      <c r="AE36" s="56">
        <v>1688</v>
      </c>
      <c r="AF36" s="56">
        <v>1980</v>
      </c>
      <c r="AG36" s="56">
        <v>1934</v>
      </c>
      <c r="AH36" s="57">
        <v>740</v>
      </c>
      <c r="AI36" s="59" t="s">
        <v>194</v>
      </c>
      <c r="AJ36" s="56">
        <v>27297</v>
      </c>
      <c r="AK36" s="56">
        <v>2198</v>
      </c>
      <c r="AL36" s="56">
        <v>15125</v>
      </c>
      <c r="AM36" s="56">
        <v>3131</v>
      </c>
      <c r="AN36" s="56">
        <v>1809</v>
      </c>
      <c r="AO36" s="56">
        <v>269</v>
      </c>
      <c r="AP36" s="56">
        <v>887</v>
      </c>
      <c r="AQ36" s="56">
        <v>2219</v>
      </c>
      <c r="AR36" s="56">
        <v>1659</v>
      </c>
      <c r="AS36" s="56">
        <v>12860</v>
      </c>
      <c r="AT36" s="56">
        <v>1698</v>
      </c>
      <c r="AU36" s="56">
        <v>525</v>
      </c>
      <c r="AV36" s="56">
        <v>2589</v>
      </c>
      <c r="AW36" s="56">
        <v>8048</v>
      </c>
      <c r="AX36" s="56">
        <v>40542</v>
      </c>
      <c r="AY36" s="57">
        <v>4446</v>
      </c>
      <c r="AZ36" s="56">
        <v>27503</v>
      </c>
      <c r="BA36" s="56">
        <v>8594</v>
      </c>
      <c r="BB36" s="56">
        <v>18922</v>
      </c>
      <c r="BC36" s="56">
        <v>14966</v>
      </c>
      <c r="BD36" s="56">
        <v>1311</v>
      </c>
      <c r="BE36" s="56">
        <v>2644</v>
      </c>
      <c r="BF36" s="56">
        <v>41503</v>
      </c>
      <c r="BG36" s="56">
        <v>7958</v>
      </c>
      <c r="BH36" s="56">
        <v>9123</v>
      </c>
      <c r="BI36" s="56">
        <v>5643</v>
      </c>
      <c r="BJ36" s="56">
        <v>18778</v>
      </c>
      <c r="BK36" s="56">
        <v>179523</v>
      </c>
      <c r="BL36" s="56">
        <v>22005</v>
      </c>
      <c r="BM36" s="56">
        <v>52595</v>
      </c>
      <c r="BN36" s="56">
        <v>50142</v>
      </c>
      <c r="BO36" s="57">
        <v>54781</v>
      </c>
    </row>
    <row r="37" spans="1:67" s="11" customFormat="1" ht="11.25" customHeight="1">
      <c r="A37" s="59" t="s">
        <v>195</v>
      </c>
      <c r="B37" s="52">
        <v>3.33</v>
      </c>
      <c r="C37" s="52">
        <v>1.73</v>
      </c>
      <c r="D37" s="52">
        <v>55.3</v>
      </c>
      <c r="E37" s="52"/>
      <c r="F37" s="56">
        <v>481379</v>
      </c>
      <c r="G37" s="56">
        <v>75055</v>
      </c>
      <c r="H37" s="56">
        <v>7681</v>
      </c>
      <c r="I37" s="56">
        <v>11372</v>
      </c>
      <c r="J37" s="56">
        <v>5799</v>
      </c>
      <c r="K37" s="56">
        <v>4060</v>
      </c>
      <c r="L37" s="57">
        <v>10617</v>
      </c>
      <c r="M37" s="58">
        <v>3284</v>
      </c>
      <c r="N37" s="56">
        <v>2906</v>
      </c>
      <c r="O37" s="56">
        <v>4942</v>
      </c>
      <c r="P37" s="56">
        <v>7534</v>
      </c>
      <c r="Q37" s="57">
        <v>3449</v>
      </c>
      <c r="R37" s="56">
        <v>2816</v>
      </c>
      <c r="S37" s="56">
        <v>10594</v>
      </c>
      <c r="T37" s="56">
        <v>19649</v>
      </c>
      <c r="U37" s="56">
        <v>6633</v>
      </c>
      <c r="V37" s="56">
        <v>13015</v>
      </c>
      <c r="W37" s="56">
        <v>25056</v>
      </c>
      <c r="X37" s="56">
        <v>10377</v>
      </c>
      <c r="Y37" s="56">
        <v>6256</v>
      </c>
      <c r="Z37" s="57">
        <v>2587</v>
      </c>
      <c r="AA37" s="58">
        <v>5835</v>
      </c>
      <c r="AB37" s="56">
        <v>8693</v>
      </c>
      <c r="AC37" s="56">
        <v>1837</v>
      </c>
      <c r="AD37" s="56">
        <v>558</v>
      </c>
      <c r="AE37" s="56">
        <v>962</v>
      </c>
      <c r="AF37" s="56">
        <v>2067</v>
      </c>
      <c r="AG37" s="56">
        <v>1682</v>
      </c>
      <c r="AH37" s="57">
        <v>1588</v>
      </c>
      <c r="AI37" s="59" t="s">
        <v>195</v>
      </c>
      <c r="AJ37" s="56">
        <v>15927</v>
      </c>
      <c r="AK37" s="56">
        <v>0</v>
      </c>
      <c r="AL37" s="56">
        <v>3295</v>
      </c>
      <c r="AM37" s="56">
        <v>4443</v>
      </c>
      <c r="AN37" s="56">
        <v>1042</v>
      </c>
      <c r="AO37" s="56">
        <v>476</v>
      </c>
      <c r="AP37" s="56">
        <v>634</v>
      </c>
      <c r="AQ37" s="56">
        <v>3460</v>
      </c>
      <c r="AR37" s="56">
        <v>2576</v>
      </c>
      <c r="AS37" s="56">
        <v>9001</v>
      </c>
      <c r="AT37" s="56">
        <v>1657</v>
      </c>
      <c r="AU37" s="56">
        <v>234</v>
      </c>
      <c r="AV37" s="56">
        <v>2931</v>
      </c>
      <c r="AW37" s="56">
        <v>4179</v>
      </c>
      <c r="AX37" s="56">
        <v>35046</v>
      </c>
      <c r="AY37" s="57">
        <v>7803</v>
      </c>
      <c r="AZ37" s="56">
        <v>18707</v>
      </c>
      <c r="BA37" s="56">
        <v>8536</v>
      </c>
      <c r="BB37" s="56">
        <v>34014</v>
      </c>
      <c r="BC37" s="56">
        <v>28742</v>
      </c>
      <c r="BD37" s="56">
        <v>864</v>
      </c>
      <c r="BE37" s="56">
        <v>4408</v>
      </c>
      <c r="BF37" s="56">
        <v>37124</v>
      </c>
      <c r="BG37" s="56">
        <v>4148</v>
      </c>
      <c r="BH37" s="56">
        <v>6278</v>
      </c>
      <c r="BI37" s="56">
        <v>5266</v>
      </c>
      <c r="BJ37" s="56">
        <v>21432</v>
      </c>
      <c r="BK37" s="56">
        <v>221815</v>
      </c>
      <c r="BL37" s="56">
        <v>57409</v>
      </c>
      <c r="BM37" s="56">
        <v>69780</v>
      </c>
      <c r="BN37" s="56">
        <v>37072</v>
      </c>
      <c r="BO37" s="57">
        <v>57554</v>
      </c>
    </row>
    <row r="38" spans="1:67" s="11" customFormat="1" ht="11.25" customHeight="1">
      <c r="A38" s="59" t="s">
        <v>196</v>
      </c>
      <c r="B38" s="60">
        <v>3.35</v>
      </c>
      <c r="C38" s="60">
        <v>1.81</v>
      </c>
      <c r="D38" s="60">
        <v>53.5</v>
      </c>
      <c r="E38" s="52"/>
      <c r="F38" s="53">
        <v>338564</v>
      </c>
      <c r="G38" s="53">
        <v>78659</v>
      </c>
      <c r="H38" s="53">
        <v>8035</v>
      </c>
      <c r="I38" s="53">
        <v>11037</v>
      </c>
      <c r="J38" s="53">
        <v>6190</v>
      </c>
      <c r="K38" s="53">
        <v>4376</v>
      </c>
      <c r="L38" s="54">
        <v>10988</v>
      </c>
      <c r="M38" s="61">
        <v>3351</v>
      </c>
      <c r="N38" s="53">
        <v>3081</v>
      </c>
      <c r="O38" s="53">
        <v>4860</v>
      </c>
      <c r="P38" s="53">
        <v>7881</v>
      </c>
      <c r="Q38" s="54">
        <v>4239</v>
      </c>
      <c r="R38" s="53">
        <v>3783</v>
      </c>
      <c r="S38" s="53">
        <v>10840</v>
      </c>
      <c r="T38" s="53">
        <v>10775</v>
      </c>
      <c r="U38" s="53">
        <v>6186</v>
      </c>
      <c r="V38" s="53">
        <v>4589</v>
      </c>
      <c r="W38" s="53">
        <v>20896</v>
      </c>
      <c r="X38" s="53">
        <v>9472</v>
      </c>
      <c r="Y38" s="53">
        <v>5661</v>
      </c>
      <c r="Z38" s="54">
        <v>1171</v>
      </c>
      <c r="AA38" s="61">
        <v>4592</v>
      </c>
      <c r="AB38" s="53">
        <v>11849</v>
      </c>
      <c r="AC38" s="53">
        <v>3531</v>
      </c>
      <c r="AD38" s="53">
        <v>3015</v>
      </c>
      <c r="AE38" s="53">
        <v>650</v>
      </c>
      <c r="AF38" s="53">
        <v>2167</v>
      </c>
      <c r="AG38" s="53">
        <v>2120</v>
      </c>
      <c r="AH38" s="54">
        <v>367</v>
      </c>
      <c r="AI38" s="59" t="s">
        <v>196</v>
      </c>
      <c r="AJ38" s="53">
        <v>16953</v>
      </c>
      <c r="AK38" s="53">
        <v>75</v>
      </c>
      <c r="AL38" s="53">
        <v>6183</v>
      </c>
      <c r="AM38" s="53">
        <v>4074</v>
      </c>
      <c r="AN38" s="53">
        <v>1437</v>
      </c>
      <c r="AO38" s="53">
        <v>201</v>
      </c>
      <c r="AP38" s="53">
        <v>749</v>
      </c>
      <c r="AQ38" s="53">
        <v>1927</v>
      </c>
      <c r="AR38" s="53">
        <v>2307</v>
      </c>
      <c r="AS38" s="53">
        <v>10005</v>
      </c>
      <c r="AT38" s="53">
        <v>1144</v>
      </c>
      <c r="AU38" s="53">
        <v>1057</v>
      </c>
      <c r="AV38" s="53">
        <v>3978</v>
      </c>
      <c r="AW38" s="53">
        <v>3826</v>
      </c>
      <c r="AX38" s="53">
        <v>30512</v>
      </c>
      <c r="AY38" s="54">
        <v>7459</v>
      </c>
      <c r="AZ38" s="53">
        <v>13683</v>
      </c>
      <c r="BA38" s="53">
        <v>9370</v>
      </c>
      <c r="BB38" s="53">
        <v>10225</v>
      </c>
      <c r="BC38" s="53">
        <v>8304</v>
      </c>
      <c r="BD38" s="53">
        <v>262</v>
      </c>
      <c r="BE38" s="53">
        <v>1659</v>
      </c>
      <c r="BF38" s="53">
        <v>23644</v>
      </c>
      <c r="BG38" s="53">
        <v>567</v>
      </c>
      <c r="BH38" s="53">
        <v>6748</v>
      </c>
      <c r="BI38" s="53">
        <v>4081</v>
      </c>
      <c r="BJ38" s="53">
        <v>12249</v>
      </c>
      <c r="BK38" s="53">
        <v>125046</v>
      </c>
      <c r="BL38" s="53">
        <v>21490</v>
      </c>
      <c r="BM38" s="53">
        <v>54117</v>
      </c>
      <c r="BN38" s="53">
        <v>28333</v>
      </c>
      <c r="BO38" s="54">
        <v>21106</v>
      </c>
    </row>
    <row r="39" spans="1:67" s="11" customFormat="1" ht="11.25" customHeight="1">
      <c r="A39" s="59" t="s">
        <v>197</v>
      </c>
      <c r="B39" s="52">
        <v>3.44</v>
      </c>
      <c r="C39" s="50">
        <v>1.8</v>
      </c>
      <c r="D39" s="52">
        <v>53.5</v>
      </c>
      <c r="E39" s="52"/>
      <c r="F39" s="56">
        <v>391664</v>
      </c>
      <c r="G39" s="56">
        <v>74752</v>
      </c>
      <c r="H39" s="56">
        <v>7635</v>
      </c>
      <c r="I39" s="56">
        <v>9475</v>
      </c>
      <c r="J39" s="56">
        <v>5817</v>
      </c>
      <c r="K39" s="56">
        <v>4092</v>
      </c>
      <c r="L39" s="57">
        <v>11453</v>
      </c>
      <c r="M39" s="58">
        <v>3692</v>
      </c>
      <c r="N39" s="56">
        <v>2816</v>
      </c>
      <c r="O39" s="56">
        <v>4949</v>
      </c>
      <c r="P39" s="56">
        <v>7234</v>
      </c>
      <c r="Q39" s="57">
        <v>3744</v>
      </c>
      <c r="R39" s="56">
        <v>3016</v>
      </c>
      <c r="S39" s="56">
        <v>10831</v>
      </c>
      <c r="T39" s="56">
        <v>48929</v>
      </c>
      <c r="U39" s="56">
        <v>7862</v>
      </c>
      <c r="V39" s="56">
        <v>41067</v>
      </c>
      <c r="W39" s="56">
        <v>19336</v>
      </c>
      <c r="X39" s="56">
        <v>7827</v>
      </c>
      <c r="Y39" s="56">
        <v>5436</v>
      </c>
      <c r="Z39" s="57">
        <v>902</v>
      </c>
      <c r="AA39" s="58">
        <v>5171</v>
      </c>
      <c r="AB39" s="56">
        <v>9223</v>
      </c>
      <c r="AC39" s="56">
        <v>3747</v>
      </c>
      <c r="AD39" s="56">
        <v>230</v>
      </c>
      <c r="AE39" s="56">
        <v>264</v>
      </c>
      <c r="AF39" s="56">
        <v>1624</v>
      </c>
      <c r="AG39" s="56">
        <v>2327</v>
      </c>
      <c r="AH39" s="57">
        <v>1030</v>
      </c>
      <c r="AI39" s="59" t="s">
        <v>197</v>
      </c>
      <c r="AJ39" s="56">
        <v>15705</v>
      </c>
      <c r="AK39" s="56">
        <v>0</v>
      </c>
      <c r="AL39" s="56">
        <v>4355</v>
      </c>
      <c r="AM39" s="56">
        <v>4084</v>
      </c>
      <c r="AN39" s="56">
        <v>1939</v>
      </c>
      <c r="AO39" s="56">
        <v>141</v>
      </c>
      <c r="AP39" s="56">
        <v>1224</v>
      </c>
      <c r="AQ39" s="56">
        <v>1846</v>
      </c>
      <c r="AR39" s="56">
        <v>2118</v>
      </c>
      <c r="AS39" s="56">
        <v>8983</v>
      </c>
      <c r="AT39" s="56">
        <v>1500</v>
      </c>
      <c r="AU39" s="56">
        <v>260</v>
      </c>
      <c r="AV39" s="56">
        <v>1952</v>
      </c>
      <c r="AW39" s="56">
        <v>5270</v>
      </c>
      <c r="AX39" s="56">
        <v>23202</v>
      </c>
      <c r="AY39" s="57">
        <v>2584</v>
      </c>
      <c r="AZ39" s="56">
        <v>12342</v>
      </c>
      <c r="BA39" s="56">
        <v>8277</v>
      </c>
      <c r="BB39" s="56">
        <v>12435</v>
      </c>
      <c r="BC39" s="56">
        <v>9759</v>
      </c>
      <c r="BD39" s="56">
        <v>321</v>
      </c>
      <c r="BE39" s="56">
        <v>2356</v>
      </c>
      <c r="BF39" s="56">
        <v>27720</v>
      </c>
      <c r="BG39" s="56">
        <v>3729</v>
      </c>
      <c r="BH39" s="56">
        <v>3975</v>
      </c>
      <c r="BI39" s="56">
        <v>3836</v>
      </c>
      <c r="BJ39" s="56">
        <v>16179</v>
      </c>
      <c r="BK39" s="56">
        <v>151380</v>
      </c>
      <c r="BL39" s="56">
        <v>48855</v>
      </c>
      <c r="BM39" s="56">
        <v>70009</v>
      </c>
      <c r="BN39" s="56">
        <v>21138</v>
      </c>
      <c r="BO39" s="57">
        <v>11378</v>
      </c>
    </row>
    <row r="40" spans="1:67" s="11" customFormat="1" ht="11.25" customHeight="1">
      <c r="A40" s="59" t="s">
        <v>198</v>
      </c>
      <c r="B40" s="52">
        <v>3.45</v>
      </c>
      <c r="C40" s="52">
        <v>1.83</v>
      </c>
      <c r="D40" s="51">
        <v>53.8</v>
      </c>
      <c r="E40" s="52"/>
      <c r="F40" s="56">
        <v>432216</v>
      </c>
      <c r="G40" s="56">
        <v>81738</v>
      </c>
      <c r="H40" s="56">
        <v>7966</v>
      </c>
      <c r="I40" s="56">
        <v>10223</v>
      </c>
      <c r="J40" s="56">
        <v>6162</v>
      </c>
      <c r="K40" s="56">
        <v>4896</v>
      </c>
      <c r="L40" s="57">
        <v>11050</v>
      </c>
      <c r="M40" s="58">
        <v>4004</v>
      </c>
      <c r="N40" s="56">
        <v>2976</v>
      </c>
      <c r="O40" s="56">
        <v>5357</v>
      </c>
      <c r="P40" s="56">
        <v>8966</v>
      </c>
      <c r="Q40" s="57">
        <v>4116</v>
      </c>
      <c r="R40" s="56">
        <v>4120</v>
      </c>
      <c r="S40" s="56">
        <v>11903</v>
      </c>
      <c r="T40" s="56">
        <v>16648</v>
      </c>
      <c r="U40" s="56">
        <v>6670</v>
      </c>
      <c r="V40" s="56">
        <v>9978</v>
      </c>
      <c r="W40" s="56">
        <v>18322</v>
      </c>
      <c r="X40" s="56">
        <v>7609</v>
      </c>
      <c r="Y40" s="56">
        <v>5308</v>
      </c>
      <c r="Z40" s="57">
        <v>610</v>
      </c>
      <c r="AA40" s="58">
        <v>4795</v>
      </c>
      <c r="AB40" s="56">
        <v>18165</v>
      </c>
      <c r="AC40" s="56">
        <v>6742</v>
      </c>
      <c r="AD40" s="56">
        <v>3361</v>
      </c>
      <c r="AE40" s="56">
        <v>1896</v>
      </c>
      <c r="AF40" s="56">
        <v>3005</v>
      </c>
      <c r="AG40" s="56">
        <v>2126</v>
      </c>
      <c r="AH40" s="57">
        <v>1035</v>
      </c>
      <c r="AI40" s="59" t="s">
        <v>198</v>
      </c>
      <c r="AJ40" s="56">
        <v>20467</v>
      </c>
      <c r="AK40" s="56">
        <v>54</v>
      </c>
      <c r="AL40" s="56">
        <v>9466</v>
      </c>
      <c r="AM40" s="56">
        <v>3270</v>
      </c>
      <c r="AN40" s="56">
        <v>2677</v>
      </c>
      <c r="AO40" s="56">
        <v>225</v>
      </c>
      <c r="AP40" s="56">
        <v>983</v>
      </c>
      <c r="AQ40" s="56">
        <v>2009</v>
      </c>
      <c r="AR40" s="56">
        <v>1783</v>
      </c>
      <c r="AS40" s="56">
        <v>10148</v>
      </c>
      <c r="AT40" s="56">
        <v>3060</v>
      </c>
      <c r="AU40" s="56">
        <v>1513</v>
      </c>
      <c r="AV40" s="56">
        <v>1645</v>
      </c>
      <c r="AW40" s="56">
        <v>3930</v>
      </c>
      <c r="AX40" s="56">
        <v>36878</v>
      </c>
      <c r="AY40" s="57">
        <v>4098</v>
      </c>
      <c r="AZ40" s="56">
        <v>24596</v>
      </c>
      <c r="BA40" s="56">
        <v>8184</v>
      </c>
      <c r="BB40" s="56">
        <v>13276</v>
      </c>
      <c r="BC40" s="56">
        <v>9740</v>
      </c>
      <c r="BD40" s="56">
        <v>185</v>
      </c>
      <c r="BE40" s="56">
        <v>3350</v>
      </c>
      <c r="BF40" s="56">
        <v>31487</v>
      </c>
      <c r="BG40" s="56">
        <v>5239</v>
      </c>
      <c r="BH40" s="56">
        <v>5148</v>
      </c>
      <c r="BI40" s="56">
        <v>4388</v>
      </c>
      <c r="BJ40" s="56">
        <v>16711</v>
      </c>
      <c r="BK40" s="56">
        <v>185088</v>
      </c>
      <c r="BL40" s="56">
        <v>21600</v>
      </c>
      <c r="BM40" s="56">
        <v>115674</v>
      </c>
      <c r="BN40" s="56">
        <v>35122</v>
      </c>
      <c r="BO40" s="57">
        <v>12691</v>
      </c>
    </row>
    <row r="41" spans="1:67" s="11" customFormat="1" ht="11.25" customHeight="1">
      <c r="A41" s="59" t="s">
        <v>199</v>
      </c>
      <c r="B41" s="52">
        <v>3.34</v>
      </c>
      <c r="C41" s="52">
        <v>1.76</v>
      </c>
      <c r="D41" s="51">
        <v>54.5</v>
      </c>
      <c r="E41" s="52"/>
      <c r="F41" s="56">
        <v>387933</v>
      </c>
      <c r="G41" s="56">
        <v>83439</v>
      </c>
      <c r="H41" s="56">
        <v>7990</v>
      </c>
      <c r="I41" s="56">
        <v>10008</v>
      </c>
      <c r="J41" s="56">
        <v>6171</v>
      </c>
      <c r="K41" s="56">
        <v>4921</v>
      </c>
      <c r="L41" s="57">
        <v>11412</v>
      </c>
      <c r="M41" s="58">
        <v>4636</v>
      </c>
      <c r="N41" s="56">
        <v>2917</v>
      </c>
      <c r="O41" s="56">
        <v>5307</v>
      </c>
      <c r="P41" s="56">
        <v>8886</v>
      </c>
      <c r="Q41" s="57">
        <v>4667</v>
      </c>
      <c r="R41" s="56">
        <v>3872</v>
      </c>
      <c r="S41" s="56">
        <v>12651</v>
      </c>
      <c r="T41" s="56">
        <v>16371</v>
      </c>
      <c r="U41" s="56">
        <v>8505</v>
      </c>
      <c r="V41" s="56">
        <v>7866</v>
      </c>
      <c r="W41" s="56">
        <v>21285</v>
      </c>
      <c r="X41" s="56">
        <v>11115</v>
      </c>
      <c r="Y41" s="56">
        <v>5055</v>
      </c>
      <c r="Z41" s="57">
        <v>529</v>
      </c>
      <c r="AA41" s="58">
        <v>4587</v>
      </c>
      <c r="AB41" s="56">
        <v>16443</v>
      </c>
      <c r="AC41" s="56">
        <v>10573</v>
      </c>
      <c r="AD41" s="56">
        <v>344</v>
      </c>
      <c r="AE41" s="56">
        <v>190</v>
      </c>
      <c r="AF41" s="56">
        <v>2020</v>
      </c>
      <c r="AG41" s="56">
        <v>2646</v>
      </c>
      <c r="AH41" s="57">
        <v>671</v>
      </c>
      <c r="AI41" s="59" t="s">
        <v>199</v>
      </c>
      <c r="AJ41" s="56">
        <v>14901</v>
      </c>
      <c r="AK41" s="56">
        <v>328</v>
      </c>
      <c r="AL41" s="56">
        <v>4841</v>
      </c>
      <c r="AM41" s="56">
        <v>3414</v>
      </c>
      <c r="AN41" s="56">
        <v>1300</v>
      </c>
      <c r="AO41" s="56">
        <v>79</v>
      </c>
      <c r="AP41" s="56">
        <v>817</v>
      </c>
      <c r="AQ41" s="56">
        <v>1998</v>
      </c>
      <c r="AR41" s="56">
        <v>2126</v>
      </c>
      <c r="AS41" s="56">
        <v>7906</v>
      </c>
      <c r="AT41" s="56">
        <v>1887</v>
      </c>
      <c r="AU41" s="56">
        <v>1266</v>
      </c>
      <c r="AV41" s="56">
        <v>1079</v>
      </c>
      <c r="AW41" s="56">
        <v>3675</v>
      </c>
      <c r="AX41" s="56">
        <v>26538</v>
      </c>
      <c r="AY41" s="57">
        <v>4947</v>
      </c>
      <c r="AZ41" s="56">
        <v>13549</v>
      </c>
      <c r="BA41" s="56">
        <v>8042</v>
      </c>
      <c r="BB41" s="56">
        <v>8002</v>
      </c>
      <c r="BC41" s="56">
        <v>3860</v>
      </c>
      <c r="BD41" s="56">
        <v>88</v>
      </c>
      <c r="BE41" s="56">
        <v>4055</v>
      </c>
      <c r="BF41" s="56">
        <v>24427</v>
      </c>
      <c r="BG41" s="56">
        <v>1286</v>
      </c>
      <c r="BH41" s="56">
        <v>6010</v>
      </c>
      <c r="BI41" s="56">
        <v>3728</v>
      </c>
      <c r="BJ41" s="56">
        <v>13404</v>
      </c>
      <c r="BK41" s="56">
        <v>168621</v>
      </c>
      <c r="BL41" s="56">
        <v>18488</v>
      </c>
      <c r="BM41" s="56">
        <v>91487</v>
      </c>
      <c r="BN41" s="56">
        <v>49409</v>
      </c>
      <c r="BO41" s="57">
        <v>9237</v>
      </c>
    </row>
    <row r="42" spans="1:67" s="11" customFormat="1" ht="11.25" customHeight="1">
      <c r="A42" s="59" t="s">
        <v>200</v>
      </c>
      <c r="B42" s="50">
        <v>3.46</v>
      </c>
      <c r="C42" s="52">
        <v>1.84</v>
      </c>
      <c r="D42" s="51">
        <v>53.8</v>
      </c>
      <c r="E42" s="52"/>
      <c r="F42" s="56">
        <v>351369</v>
      </c>
      <c r="G42" s="56">
        <v>81006</v>
      </c>
      <c r="H42" s="56">
        <v>10260</v>
      </c>
      <c r="I42" s="56">
        <v>9954</v>
      </c>
      <c r="J42" s="56">
        <v>6534</v>
      </c>
      <c r="K42" s="56">
        <v>4606</v>
      </c>
      <c r="L42" s="57">
        <v>10801</v>
      </c>
      <c r="M42" s="58">
        <v>3562</v>
      </c>
      <c r="N42" s="56">
        <v>2931</v>
      </c>
      <c r="O42" s="56">
        <v>4732</v>
      </c>
      <c r="P42" s="56">
        <v>9194</v>
      </c>
      <c r="Q42" s="57">
        <v>3787</v>
      </c>
      <c r="R42" s="56">
        <v>3420</v>
      </c>
      <c r="S42" s="56">
        <v>11224</v>
      </c>
      <c r="T42" s="56">
        <v>10227</v>
      </c>
      <c r="U42" s="56">
        <v>5856</v>
      </c>
      <c r="V42" s="56">
        <v>4371</v>
      </c>
      <c r="W42" s="56">
        <v>21931</v>
      </c>
      <c r="X42" s="56">
        <v>11992</v>
      </c>
      <c r="Y42" s="56">
        <v>4366</v>
      </c>
      <c r="Z42" s="57">
        <v>563</v>
      </c>
      <c r="AA42" s="58">
        <v>5011</v>
      </c>
      <c r="AB42" s="56">
        <v>8187</v>
      </c>
      <c r="AC42" s="56">
        <v>1004</v>
      </c>
      <c r="AD42" s="56">
        <v>1554</v>
      </c>
      <c r="AE42" s="56">
        <v>124</v>
      </c>
      <c r="AF42" s="56">
        <v>2074</v>
      </c>
      <c r="AG42" s="56">
        <v>2260</v>
      </c>
      <c r="AH42" s="57">
        <v>1170</v>
      </c>
      <c r="AI42" s="59" t="s">
        <v>200</v>
      </c>
      <c r="AJ42" s="56">
        <v>14517</v>
      </c>
      <c r="AK42" s="56">
        <v>0</v>
      </c>
      <c r="AL42" s="56">
        <v>5420</v>
      </c>
      <c r="AM42" s="56">
        <v>2885</v>
      </c>
      <c r="AN42" s="56">
        <v>928</v>
      </c>
      <c r="AO42" s="56">
        <v>110</v>
      </c>
      <c r="AP42" s="56">
        <v>1003</v>
      </c>
      <c r="AQ42" s="56">
        <v>2588</v>
      </c>
      <c r="AR42" s="56">
        <v>1583</v>
      </c>
      <c r="AS42" s="56">
        <v>6711</v>
      </c>
      <c r="AT42" s="56">
        <v>1187</v>
      </c>
      <c r="AU42" s="56">
        <v>541</v>
      </c>
      <c r="AV42" s="56">
        <v>1163</v>
      </c>
      <c r="AW42" s="56">
        <v>3820</v>
      </c>
      <c r="AX42" s="56">
        <v>25431</v>
      </c>
      <c r="AY42" s="57">
        <v>6496</v>
      </c>
      <c r="AZ42" s="56">
        <v>10747</v>
      </c>
      <c r="BA42" s="56">
        <v>8189</v>
      </c>
      <c r="BB42" s="56">
        <v>19435</v>
      </c>
      <c r="BC42" s="56">
        <v>15146</v>
      </c>
      <c r="BD42" s="56">
        <v>133</v>
      </c>
      <c r="BE42" s="56">
        <v>4156</v>
      </c>
      <c r="BF42" s="56">
        <v>26527</v>
      </c>
      <c r="BG42" s="56">
        <v>1674</v>
      </c>
      <c r="BH42" s="56">
        <v>5865</v>
      </c>
      <c r="BI42" s="56">
        <v>4469</v>
      </c>
      <c r="BJ42" s="56">
        <v>14520</v>
      </c>
      <c r="BK42" s="56">
        <v>137397</v>
      </c>
      <c r="BL42" s="56">
        <v>24116</v>
      </c>
      <c r="BM42" s="56">
        <v>73219</v>
      </c>
      <c r="BN42" s="56">
        <v>30568</v>
      </c>
      <c r="BO42" s="57">
        <v>9495</v>
      </c>
    </row>
    <row r="43" spans="1:67" s="11" customFormat="1" ht="11.25" customHeight="1">
      <c r="A43" s="59" t="s">
        <v>201</v>
      </c>
      <c r="B43" s="52">
        <v>3.48</v>
      </c>
      <c r="C43" s="52">
        <v>1.93</v>
      </c>
      <c r="D43" s="51">
        <v>53.2</v>
      </c>
      <c r="E43" s="52"/>
      <c r="F43" s="56">
        <v>402700</v>
      </c>
      <c r="G43" s="56">
        <v>84249</v>
      </c>
      <c r="H43" s="56">
        <v>9078</v>
      </c>
      <c r="I43" s="56">
        <v>11334</v>
      </c>
      <c r="J43" s="56">
        <v>6755</v>
      </c>
      <c r="K43" s="56">
        <v>4187</v>
      </c>
      <c r="L43" s="57">
        <v>12371</v>
      </c>
      <c r="M43" s="58">
        <v>3443</v>
      </c>
      <c r="N43" s="56">
        <v>3376</v>
      </c>
      <c r="O43" s="56">
        <v>4601</v>
      </c>
      <c r="P43" s="56">
        <v>9230</v>
      </c>
      <c r="Q43" s="57">
        <v>3459</v>
      </c>
      <c r="R43" s="56">
        <v>3811</v>
      </c>
      <c r="S43" s="56">
        <v>12605</v>
      </c>
      <c r="T43" s="56">
        <v>19539</v>
      </c>
      <c r="U43" s="56">
        <v>6531</v>
      </c>
      <c r="V43" s="56">
        <v>13008</v>
      </c>
      <c r="W43" s="56">
        <v>21505</v>
      </c>
      <c r="X43" s="56">
        <v>9783</v>
      </c>
      <c r="Y43" s="56">
        <v>4853</v>
      </c>
      <c r="Z43" s="57">
        <v>1327</v>
      </c>
      <c r="AA43" s="58">
        <v>5542</v>
      </c>
      <c r="AB43" s="56">
        <v>15368</v>
      </c>
      <c r="AC43" s="56">
        <v>5121</v>
      </c>
      <c r="AD43" s="56">
        <v>1084</v>
      </c>
      <c r="AE43" s="56">
        <v>4164</v>
      </c>
      <c r="AF43" s="56">
        <v>2056</v>
      </c>
      <c r="AG43" s="56">
        <v>2368</v>
      </c>
      <c r="AH43" s="57">
        <v>575</v>
      </c>
      <c r="AI43" s="59" t="s">
        <v>201</v>
      </c>
      <c r="AJ43" s="56">
        <v>15506</v>
      </c>
      <c r="AK43" s="56">
        <v>0</v>
      </c>
      <c r="AL43" s="56">
        <v>5690</v>
      </c>
      <c r="AM43" s="56">
        <v>2485</v>
      </c>
      <c r="AN43" s="56">
        <v>1744</v>
      </c>
      <c r="AO43" s="56">
        <v>122</v>
      </c>
      <c r="AP43" s="56">
        <v>1266</v>
      </c>
      <c r="AQ43" s="56">
        <v>1905</v>
      </c>
      <c r="AR43" s="56">
        <v>2293</v>
      </c>
      <c r="AS43" s="56">
        <v>10207</v>
      </c>
      <c r="AT43" s="56">
        <v>1850</v>
      </c>
      <c r="AU43" s="56">
        <v>501</v>
      </c>
      <c r="AV43" s="56">
        <v>2140</v>
      </c>
      <c r="AW43" s="56">
        <v>5717</v>
      </c>
      <c r="AX43" s="56">
        <v>38285</v>
      </c>
      <c r="AY43" s="57">
        <v>4811</v>
      </c>
      <c r="AZ43" s="56">
        <v>25153</v>
      </c>
      <c r="BA43" s="56">
        <v>8322</v>
      </c>
      <c r="BB43" s="56">
        <v>11687</v>
      </c>
      <c r="BC43" s="56">
        <v>9157</v>
      </c>
      <c r="BD43" s="56">
        <v>69</v>
      </c>
      <c r="BE43" s="56">
        <v>2461</v>
      </c>
      <c r="BF43" s="56">
        <v>32037</v>
      </c>
      <c r="BG43" s="56">
        <v>1995</v>
      </c>
      <c r="BH43" s="56">
        <v>6086</v>
      </c>
      <c r="BI43" s="56">
        <v>4039</v>
      </c>
      <c r="BJ43" s="56">
        <v>19918</v>
      </c>
      <c r="BK43" s="56">
        <v>154315</v>
      </c>
      <c r="BL43" s="56">
        <v>21904</v>
      </c>
      <c r="BM43" s="56">
        <v>79133</v>
      </c>
      <c r="BN43" s="56">
        <v>35669</v>
      </c>
      <c r="BO43" s="57">
        <v>17610</v>
      </c>
    </row>
    <row r="44" spans="1:67" s="11" customFormat="1" ht="11.25" customHeight="1">
      <c r="A44" s="59" t="s">
        <v>202</v>
      </c>
      <c r="B44" s="52">
        <v>3.47</v>
      </c>
      <c r="C44" s="50">
        <v>1.86</v>
      </c>
      <c r="D44" s="51">
        <v>53.9</v>
      </c>
      <c r="E44" s="52"/>
      <c r="F44" s="56">
        <v>398187</v>
      </c>
      <c r="G44" s="56">
        <v>82311</v>
      </c>
      <c r="H44" s="56">
        <v>7631</v>
      </c>
      <c r="I44" s="56">
        <v>10871</v>
      </c>
      <c r="J44" s="56">
        <v>6614</v>
      </c>
      <c r="K44" s="56">
        <v>3776</v>
      </c>
      <c r="L44" s="57">
        <v>11010</v>
      </c>
      <c r="M44" s="58">
        <v>3488</v>
      </c>
      <c r="N44" s="56">
        <v>3739</v>
      </c>
      <c r="O44" s="56">
        <v>4946</v>
      </c>
      <c r="P44" s="56">
        <v>9764</v>
      </c>
      <c r="Q44" s="57">
        <v>3251</v>
      </c>
      <c r="R44" s="56">
        <v>4874</v>
      </c>
      <c r="S44" s="56">
        <v>12347</v>
      </c>
      <c r="T44" s="56">
        <v>10414</v>
      </c>
      <c r="U44" s="56">
        <v>6120</v>
      </c>
      <c r="V44" s="56">
        <v>4294</v>
      </c>
      <c r="W44" s="56">
        <v>21791</v>
      </c>
      <c r="X44" s="56">
        <v>9186</v>
      </c>
      <c r="Y44" s="56">
        <v>5175</v>
      </c>
      <c r="Z44" s="57">
        <v>2924</v>
      </c>
      <c r="AA44" s="58">
        <v>4506</v>
      </c>
      <c r="AB44" s="56">
        <v>21034</v>
      </c>
      <c r="AC44" s="56">
        <v>5632</v>
      </c>
      <c r="AD44" s="56">
        <v>9725</v>
      </c>
      <c r="AE44" s="56">
        <v>394</v>
      </c>
      <c r="AF44" s="56">
        <v>2310</v>
      </c>
      <c r="AG44" s="56">
        <v>2232</v>
      </c>
      <c r="AH44" s="57">
        <v>741</v>
      </c>
      <c r="AI44" s="59" t="s">
        <v>202</v>
      </c>
      <c r="AJ44" s="56">
        <v>22262</v>
      </c>
      <c r="AK44" s="56">
        <v>2105</v>
      </c>
      <c r="AL44" s="56">
        <v>8302</v>
      </c>
      <c r="AM44" s="56">
        <v>4136</v>
      </c>
      <c r="AN44" s="56">
        <v>2031</v>
      </c>
      <c r="AO44" s="56">
        <v>197</v>
      </c>
      <c r="AP44" s="56">
        <v>1254</v>
      </c>
      <c r="AQ44" s="56">
        <v>1692</v>
      </c>
      <c r="AR44" s="56">
        <v>2545</v>
      </c>
      <c r="AS44" s="56">
        <v>18860</v>
      </c>
      <c r="AT44" s="56">
        <v>1504</v>
      </c>
      <c r="AU44" s="56">
        <v>808</v>
      </c>
      <c r="AV44" s="56">
        <v>2381</v>
      </c>
      <c r="AW44" s="56">
        <v>14167</v>
      </c>
      <c r="AX44" s="56">
        <v>29257</v>
      </c>
      <c r="AY44" s="57">
        <v>4103</v>
      </c>
      <c r="AZ44" s="56">
        <v>11884</v>
      </c>
      <c r="BA44" s="56">
        <v>13270</v>
      </c>
      <c r="BB44" s="56">
        <v>9710</v>
      </c>
      <c r="BC44" s="56">
        <v>7406</v>
      </c>
      <c r="BD44" s="56">
        <v>238</v>
      </c>
      <c r="BE44" s="56">
        <v>2066</v>
      </c>
      <c r="BF44" s="56">
        <v>38191</v>
      </c>
      <c r="BG44" s="56">
        <v>2831</v>
      </c>
      <c r="BH44" s="56">
        <v>8744</v>
      </c>
      <c r="BI44" s="56">
        <v>4871</v>
      </c>
      <c r="BJ44" s="56">
        <v>21745</v>
      </c>
      <c r="BK44" s="56">
        <v>144358</v>
      </c>
      <c r="BL44" s="56">
        <v>20571</v>
      </c>
      <c r="BM44" s="56">
        <v>80809</v>
      </c>
      <c r="BN44" s="56">
        <v>29866</v>
      </c>
      <c r="BO44" s="57">
        <v>13111</v>
      </c>
    </row>
    <row r="45" spans="1:67" s="11" customFormat="1" ht="11.25" customHeight="1">
      <c r="A45" s="62" t="s">
        <v>203</v>
      </c>
      <c r="B45" s="63">
        <v>3.44</v>
      </c>
      <c r="C45" s="63">
        <v>1.82</v>
      </c>
      <c r="D45" s="64">
        <v>54.4</v>
      </c>
      <c r="E45" s="63"/>
      <c r="F45" s="65">
        <v>586186</v>
      </c>
      <c r="G45" s="65">
        <v>107048</v>
      </c>
      <c r="H45" s="65">
        <v>12235</v>
      </c>
      <c r="I45" s="65">
        <v>17089</v>
      </c>
      <c r="J45" s="65">
        <v>7710</v>
      </c>
      <c r="K45" s="65">
        <v>4567</v>
      </c>
      <c r="L45" s="66">
        <v>12451</v>
      </c>
      <c r="M45" s="67">
        <v>3279</v>
      </c>
      <c r="N45" s="65">
        <v>4061</v>
      </c>
      <c r="O45" s="65">
        <v>7505</v>
      </c>
      <c r="P45" s="65">
        <v>14324</v>
      </c>
      <c r="Q45" s="66">
        <v>4056</v>
      </c>
      <c r="R45" s="65">
        <v>6405</v>
      </c>
      <c r="S45" s="65">
        <v>13366</v>
      </c>
      <c r="T45" s="65">
        <v>22746</v>
      </c>
      <c r="U45" s="65">
        <v>2985</v>
      </c>
      <c r="V45" s="65">
        <v>19761</v>
      </c>
      <c r="W45" s="65">
        <v>27234</v>
      </c>
      <c r="X45" s="65">
        <v>10922</v>
      </c>
      <c r="Y45" s="65">
        <v>5442</v>
      </c>
      <c r="Z45" s="66">
        <v>4685</v>
      </c>
      <c r="AA45" s="67">
        <v>6184</v>
      </c>
      <c r="AB45" s="65">
        <v>16718</v>
      </c>
      <c r="AC45" s="65">
        <v>5302</v>
      </c>
      <c r="AD45" s="65">
        <v>2533</v>
      </c>
      <c r="AE45" s="65">
        <v>616</v>
      </c>
      <c r="AF45" s="65">
        <v>3308</v>
      </c>
      <c r="AG45" s="65">
        <v>3804</v>
      </c>
      <c r="AH45" s="66">
        <v>1154</v>
      </c>
      <c r="AI45" s="62" t="s">
        <v>203</v>
      </c>
      <c r="AJ45" s="65">
        <v>21646</v>
      </c>
      <c r="AK45" s="65">
        <v>0</v>
      </c>
      <c r="AL45" s="65">
        <v>6944</v>
      </c>
      <c r="AM45" s="65">
        <v>5892</v>
      </c>
      <c r="AN45" s="65">
        <v>2786</v>
      </c>
      <c r="AO45" s="65">
        <v>71</v>
      </c>
      <c r="AP45" s="65">
        <v>1712</v>
      </c>
      <c r="AQ45" s="65">
        <v>2548</v>
      </c>
      <c r="AR45" s="65">
        <v>1694</v>
      </c>
      <c r="AS45" s="65">
        <v>13829</v>
      </c>
      <c r="AT45" s="65">
        <v>1897</v>
      </c>
      <c r="AU45" s="65">
        <v>2008</v>
      </c>
      <c r="AV45" s="65">
        <v>2111</v>
      </c>
      <c r="AW45" s="65">
        <v>7813</v>
      </c>
      <c r="AX45" s="65">
        <v>34332</v>
      </c>
      <c r="AY45" s="66">
        <v>3966</v>
      </c>
      <c r="AZ45" s="65">
        <v>20800</v>
      </c>
      <c r="BA45" s="65">
        <v>9566</v>
      </c>
      <c r="BB45" s="65">
        <v>10169</v>
      </c>
      <c r="BC45" s="65">
        <v>7928</v>
      </c>
      <c r="BD45" s="65">
        <v>177</v>
      </c>
      <c r="BE45" s="65">
        <v>2065</v>
      </c>
      <c r="BF45" s="65">
        <v>48457</v>
      </c>
      <c r="BG45" s="65">
        <v>11340</v>
      </c>
      <c r="BH45" s="65">
        <v>11362</v>
      </c>
      <c r="BI45" s="65">
        <v>5121</v>
      </c>
      <c r="BJ45" s="65">
        <v>20634</v>
      </c>
      <c r="BK45" s="65">
        <v>284006</v>
      </c>
      <c r="BL45" s="65">
        <v>48724</v>
      </c>
      <c r="BM45" s="65">
        <v>165821</v>
      </c>
      <c r="BN45" s="65">
        <v>47999</v>
      </c>
      <c r="BO45" s="66">
        <v>21462</v>
      </c>
    </row>
    <row r="46" spans="1:67" s="11" customFormat="1" ht="16.5" customHeight="1">
      <c r="A46" s="38" t="s">
        <v>205</v>
      </c>
      <c r="B46" s="39"/>
      <c r="C46" s="39"/>
      <c r="D46" s="38" t="s">
        <v>1</v>
      </c>
      <c r="E46" s="38"/>
      <c r="F46" s="38" t="s">
        <v>1</v>
      </c>
      <c r="G46" s="39"/>
      <c r="H46" s="38" t="s">
        <v>1</v>
      </c>
      <c r="I46" s="39"/>
      <c r="J46" s="39"/>
      <c r="K46" s="41"/>
      <c r="L46" s="41"/>
      <c r="M46" s="41"/>
      <c r="AI46" s="38" t="s">
        <v>1</v>
      </c>
    </row>
    <row r="47" spans="1:67" s="11" customFormat="1" ht="11.25" customHeight="1">
      <c r="A47" s="68" t="s">
        <v>185</v>
      </c>
      <c r="B47" s="45" t="s">
        <v>186</v>
      </c>
      <c r="C47" s="45" t="s">
        <v>186</v>
      </c>
      <c r="D47" s="45" t="s">
        <v>186</v>
      </c>
      <c r="E47" s="45"/>
      <c r="F47" s="69">
        <v>100</v>
      </c>
      <c r="G47" s="69">
        <v>25.2</v>
      </c>
      <c r="H47" s="69">
        <v>3.2</v>
      </c>
      <c r="I47" s="69">
        <v>3.9</v>
      </c>
      <c r="J47" s="69">
        <v>2</v>
      </c>
      <c r="K47" s="69">
        <v>1</v>
      </c>
      <c r="L47" s="69">
        <v>3.4</v>
      </c>
      <c r="M47" s="69">
        <v>1</v>
      </c>
      <c r="N47" s="69">
        <v>0.9</v>
      </c>
      <c r="O47" s="69">
        <v>1.5</v>
      </c>
      <c r="P47" s="69">
        <v>2.2000000000000002</v>
      </c>
      <c r="Q47" s="70">
        <v>0.9</v>
      </c>
      <c r="R47" s="69">
        <v>1.4</v>
      </c>
      <c r="S47" s="69">
        <v>3.6</v>
      </c>
      <c r="T47" s="69">
        <v>3.3</v>
      </c>
      <c r="U47" s="69">
        <v>1.2</v>
      </c>
      <c r="V47" s="69">
        <v>2</v>
      </c>
      <c r="W47" s="69">
        <v>5.9</v>
      </c>
      <c r="X47" s="69">
        <v>3</v>
      </c>
      <c r="Y47" s="69">
        <v>1.3</v>
      </c>
      <c r="Z47" s="69">
        <v>0.7</v>
      </c>
      <c r="AA47" s="70">
        <v>0.9</v>
      </c>
      <c r="AB47" s="69">
        <v>3.6</v>
      </c>
      <c r="AC47" s="69">
        <v>1.3</v>
      </c>
      <c r="AD47" s="69">
        <v>0.3</v>
      </c>
      <c r="AE47" s="69">
        <v>0.4</v>
      </c>
      <c r="AF47" s="69">
        <v>0.7</v>
      </c>
      <c r="AG47" s="69">
        <v>0.6</v>
      </c>
      <c r="AH47" s="70">
        <v>0.2</v>
      </c>
      <c r="AI47" s="68" t="s">
        <v>185</v>
      </c>
      <c r="AJ47" s="69">
        <v>6.5</v>
      </c>
      <c r="AK47" s="69">
        <v>0.7</v>
      </c>
      <c r="AL47" s="69">
        <v>2.4</v>
      </c>
      <c r="AM47" s="69">
        <v>1.2</v>
      </c>
      <c r="AN47" s="69">
        <v>0.5</v>
      </c>
      <c r="AO47" s="69">
        <v>0.2</v>
      </c>
      <c r="AP47" s="69">
        <v>0.4</v>
      </c>
      <c r="AQ47" s="69">
        <v>0.6</v>
      </c>
      <c r="AR47" s="69">
        <v>0.5</v>
      </c>
      <c r="AS47" s="69">
        <v>2.2000000000000002</v>
      </c>
      <c r="AT47" s="69">
        <v>0.6</v>
      </c>
      <c r="AU47" s="69" t="s">
        <v>186</v>
      </c>
      <c r="AV47" s="69">
        <v>0.5</v>
      </c>
      <c r="AW47" s="69">
        <v>1.2</v>
      </c>
      <c r="AX47" s="69">
        <v>8.1999999999999993</v>
      </c>
      <c r="AY47" s="70">
        <v>1.4</v>
      </c>
      <c r="AZ47" s="69">
        <v>5.0999999999999996</v>
      </c>
      <c r="BA47" s="69">
        <v>1.7</v>
      </c>
      <c r="BB47" s="69">
        <v>3.6</v>
      </c>
      <c r="BC47" s="69">
        <v>2.7</v>
      </c>
      <c r="BD47" s="69">
        <v>0.1</v>
      </c>
      <c r="BE47" s="69">
        <v>0.8</v>
      </c>
      <c r="BF47" s="69">
        <v>7.8</v>
      </c>
      <c r="BG47" s="69">
        <v>0.6</v>
      </c>
      <c r="BH47" s="69">
        <v>1.8</v>
      </c>
      <c r="BI47" s="69">
        <v>1.2</v>
      </c>
      <c r="BJ47" s="69">
        <v>4.0999999999999996</v>
      </c>
      <c r="BK47" s="69">
        <v>33.799999999999997</v>
      </c>
      <c r="BL47" s="69">
        <v>5.0999999999999996</v>
      </c>
      <c r="BM47" s="69">
        <v>14.2</v>
      </c>
      <c r="BN47" s="69">
        <v>9.6</v>
      </c>
      <c r="BO47" s="70">
        <v>4.8</v>
      </c>
    </row>
    <row r="48" spans="1:67" s="11" customFormat="1" ht="11.25" customHeight="1">
      <c r="A48" s="71" t="s">
        <v>187</v>
      </c>
      <c r="B48" s="52" t="s">
        <v>186</v>
      </c>
      <c r="C48" s="52" t="s">
        <v>186</v>
      </c>
      <c r="D48" s="52" t="s">
        <v>186</v>
      </c>
      <c r="E48" s="52"/>
      <c r="F48" s="72">
        <v>100</v>
      </c>
      <c r="G48" s="72">
        <v>22.803196169435523</v>
      </c>
      <c r="H48" s="72">
        <v>2.7221314548113096</v>
      </c>
      <c r="I48" s="72">
        <v>3.3498918410373881</v>
      </c>
      <c r="J48" s="72">
        <v>1.8233348126506719</v>
      </c>
      <c r="K48" s="72">
        <v>0.93822947517524979</v>
      </c>
      <c r="L48" s="72">
        <v>3.0816454228725902</v>
      </c>
      <c r="M48" s="72">
        <v>0.95979796885743951</v>
      </c>
      <c r="N48" s="72">
        <v>0.86517792483426847</v>
      </c>
      <c r="O48" s="72">
        <v>1.4457455091231211</v>
      </c>
      <c r="P48" s="72">
        <v>2.1361717471019093</v>
      </c>
      <c r="Q48" s="73">
        <v>0.90189125212373467</v>
      </c>
      <c r="R48" s="72">
        <v>1.3540325229440713</v>
      </c>
      <c r="S48" s="72">
        <v>3.2249352417699195</v>
      </c>
      <c r="T48" s="72">
        <v>4.6613265889591355</v>
      </c>
      <c r="U48" s="72">
        <v>1.4038041665172112</v>
      </c>
      <c r="V48" s="72">
        <v>3.2574989784270523</v>
      </c>
      <c r="W48" s="72">
        <v>5.6459752135808365</v>
      </c>
      <c r="X48" s="72">
        <v>2.6890519498269949</v>
      </c>
      <c r="Y48" s="72">
        <v>1.3255714888895296</v>
      </c>
      <c r="Z48" s="72">
        <v>0.70362521835169356</v>
      </c>
      <c r="AA48" s="73">
        <v>0.92772655651261837</v>
      </c>
      <c r="AB48" s="72">
        <v>3.765624556761594</v>
      </c>
      <c r="AC48" s="72">
        <v>1.5763755599896001</v>
      </c>
      <c r="AD48" s="72">
        <v>0.46592635156504036</v>
      </c>
      <c r="AE48" s="72">
        <v>0.24557605578362671</v>
      </c>
      <c r="AF48" s="72">
        <v>0.64993842429493887</v>
      </c>
      <c r="AG48" s="72">
        <v>0.56122627201949793</v>
      </c>
      <c r="AH48" s="73">
        <v>0.26672255719812138</v>
      </c>
      <c r="AI48" s="71" t="s">
        <v>187</v>
      </c>
      <c r="AJ48" s="72">
        <v>5.6236799554376171</v>
      </c>
      <c r="AK48" s="72">
        <v>0.31818216984204128</v>
      </c>
      <c r="AL48" s="72">
        <v>2.1255984963946624</v>
      </c>
      <c r="AM48" s="72">
        <v>1.1759283419619031</v>
      </c>
      <c r="AN48" s="72">
        <v>0.52418472852182441</v>
      </c>
      <c r="AO48" s="72">
        <v>0.12460493904438913</v>
      </c>
      <c r="AP48" s="72">
        <v>0.39739949609434433</v>
      </c>
      <c r="AQ48" s="72">
        <v>0.53801669729627211</v>
      </c>
      <c r="AR48" s="72">
        <v>0.41967131022269233</v>
      </c>
      <c r="AS48" s="72">
        <v>2.403152188463622</v>
      </c>
      <c r="AT48" s="72">
        <v>0.5033898873304089</v>
      </c>
      <c r="AU48" s="72">
        <v>0.10688126380119851</v>
      </c>
      <c r="AV48" s="72">
        <v>0.43634000479664548</v>
      </c>
      <c r="AW48" s="72">
        <v>1.3564941445056256</v>
      </c>
      <c r="AX48" s="72">
        <v>9.4379742870733683</v>
      </c>
      <c r="AY48" s="73">
        <v>1.183993083077852</v>
      </c>
      <c r="AZ48" s="72">
        <v>6.4188306078493849</v>
      </c>
      <c r="BA48" s="72">
        <v>1.8350802641015165</v>
      </c>
      <c r="BB48" s="72">
        <v>3.3321447217793261</v>
      </c>
      <c r="BC48" s="72">
        <v>2.5521857910045784</v>
      </c>
      <c r="BD48" s="72">
        <v>0.14324293086758563</v>
      </c>
      <c r="BE48" s="72">
        <v>0.63671599990716166</v>
      </c>
      <c r="BF48" s="72">
        <v>8.3332688622924351</v>
      </c>
      <c r="BG48" s="72">
        <v>0.96448677183182863</v>
      </c>
      <c r="BH48" s="72">
        <v>1.9772447702849927</v>
      </c>
      <c r="BI48" s="72">
        <v>1.1917764960153379</v>
      </c>
      <c r="BJ48" s="72">
        <v>4.1997373801454048</v>
      </c>
      <c r="BK48" s="72">
        <v>33.993446460082701</v>
      </c>
      <c r="BL48" s="72">
        <v>4.7702005940244483</v>
      </c>
      <c r="BM48" s="72">
        <v>11.987229576218954</v>
      </c>
      <c r="BN48" s="72">
        <v>8.8176456535616961</v>
      </c>
      <c r="BO48" s="73">
        <v>8.4186050764263172</v>
      </c>
    </row>
    <row r="49" spans="1:67" s="11" customFormat="1" ht="11.25" customHeight="1">
      <c r="A49" s="71" t="s">
        <v>188</v>
      </c>
      <c r="B49" s="52" t="s">
        <v>186</v>
      </c>
      <c r="C49" s="52" t="s">
        <v>186</v>
      </c>
      <c r="D49" s="52" t="s">
        <v>186</v>
      </c>
      <c r="E49" s="52"/>
      <c r="F49" s="72">
        <v>100</v>
      </c>
      <c r="G49" s="72">
        <v>22.456021598330093</v>
      </c>
      <c r="H49" s="72">
        <v>2.4747184353778802</v>
      </c>
      <c r="I49" s="72">
        <v>3.1855230371910315</v>
      </c>
      <c r="J49" s="72">
        <v>1.6713240086075116</v>
      </c>
      <c r="K49" s="72">
        <v>1.0873302804266662</v>
      </c>
      <c r="L49" s="72">
        <v>2.7889213238320889</v>
      </c>
      <c r="M49" s="72">
        <v>1.0091914347586535</v>
      </c>
      <c r="N49" s="72">
        <v>0.81153781249360124</v>
      </c>
      <c r="O49" s="72">
        <v>1.3529552841041348</v>
      </c>
      <c r="P49" s="72">
        <v>2.1807327964504251</v>
      </c>
      <c r="Q49" s="73">
        <v>0.97155769553481219</v>
      </c>
      <c r="R49" s="72">
        <v>1.2445494036382105</v>
      </c>
      <c r="S49" s="72">
        <v>3.6777036217119607</v>
      </c>
      <c r="T49" s="72">
        <v>6.6141708562346437</v>
      </c>
      <c r="U49" s="72">
        <v>2.0920263779797206</v>
      </c>
      <c r="V49" s="72">
        <v>4.5221915498487002</v>
      </c>
      <c r="W49" s="72">
        <v>5.8968233028866424</v>
      </c>
      <c r="X49" s="72">
        <v>2.6541318150547668</v>
      </c>
      <c r="Y49" s="72">
        <v>1.5599761535305934</v>
      </c>
      <c r="Z49" s="72">
        <v>0.72090145867808375</v>
      </c>
      <c r="AA49" s="73">
        <v>0.96179033982631057</v>
      </c>
      <c r="AB49" s="72">
        <v>3.6969794393631967</v>
      </c>
      <c r="AC49" s="72">
        <v>1.1942534056886493</v>
      </c>
      <c r="AD49" s="72">
        <v>0.5344979473254744</v>
      </c>
      <c r="AE49" s="72">
        <v>0.47881225188857118</v>
      </c>
      <c r="AF49" s="72">
        <v>0.70296718144946158</v>
      </c>
      <c r="AG49" s="72">
        <v>0.58938342566818724</v>
      </c>
      <c r="AH49" s="73">
        <v>0.19704169154596529</v>
      </c>
      <c r="AI49" s="71" t="s">
        <v>188</v>
      </c>
      <c r="AJ49" s="72">
        <v>5.6406596895581327</v>
      </c>
      <c r="AK49" s="72">
        <v>0.43058740406514989</v>
      </c>
      <c r="AL49" s="72">
        <v>2.1885466810172267</v>
      </c>
      <c r="AM49" s="72">
        <v>0.9716753745192519</v>
      </c>
      <c r="AN49" s="72">
        <v>0.50298351529250174</v>
      </c>
      <c r="AO49" s="72">
        <v>0.13992031249889678</v>
      </c>
      <c r="AP49" s="72">
        <v>0.37718468092637841</v>
      </c>
      <c r="AQ49" s="72">
        <v>0.53101464938605702</v>
      </c>
      <c r="AR49" s="72">
        <v>0.49862939286822994</v>
      </c>
      <c r="AS49" s="72">
        <v>2.323077296028782</v>
      </c>
      <c r="AT49" s="72">
        <v>0.37685517976994698</v>
      </c>
      <c r="AU49" s="72">
        <v>0.12433961495907009</v>
      </c>
      <c r="AV49" s="72">
        <v>0.61936803090344272</v>
      </c>
      <c r="AW49" s="72">
        <v>1.202326184021218</v>
      </c>
      <c r="AX49" s="72">
        <v>10.144257959865348</v>
      </c>
      <c r="AY49" s="73">
        <v>1.5074677906735641</v>
      </c>
      <c r="AZ49" s="72">
        <v>6.4857124768201828</v>
      </c>
      <c r="BA49" s="72">
        <v>2.1510306207778251</v>
      </c>
      <c r="BB49" s="72">
        <v>2.6287602260095504</v>
      </c>
      <c r="BC49" s="72">
        <v>1.7838251177319402</v>
      </c>
      <c r="BD49" s="72">
        <v>0.12584590595989925</v>
      </c>
      <c r="BE49" s="72">
        <v>0.71906566652082327</v>
      </c>
      <c r="BF49" s="72">
        <v>8.7898434563541592</v>
      </c>
      <c r="BG49" s="72">
        <v>1.3266893347771762</v>
      </c>
      <c r="BH49" s="72">
        <v>1.9908930587521745</v>
      </c>
      <c r="BI49" s="72">
        <v>1.3583685173883644</v>
      </c>
      <c r="BJ49" s="72">
        <v>4.11393961703022</v>
      </c>
      <c r="BK49" s="72">
        <v>31.809453246963237</v>
      </c>
      <c r="BL49" s="72">
        <v>7.3378024673517315</v>
      </c>
      <c r="BM49" s="72">
        <v>10.18071490924479</v>
      </c>
      <c r="BN49" s="72">
        <v>10.324895200980407</v>
      </c>
      <c r="BO49" s="73">
        <v>3.9660642051831942</v>
      </c>
    </row>
    <row r="50" spans="1:67" s="11" customFormat="1" ht="11.25" customHeight="1">
      <c r="A50" s="71" t="s">
        <v>189</v>
      </c>
      <c r="B50" s="52" t="s">
        <v>186</v>
      </c>
      <c r="C50" s="52" t="s">
        <v>186</v>
      </c>
      <c r="D50" s="52" t="s">
        <v>186</v>
      </c>
      <c r="E50" s="52"/>
      <c r="F50" s="72">
        <v>100</v>
      </c>
      <c r="G50" s="72">
        <v>21.686559096710269</v>
      </c>
      <c r="H50" s="72">
        <v>2.2723748932218291</v>
      </c>
      <c r="I50" s="72">
        <v>3.19924891359911</v>
      </c>
      <c r="J50" s="72">
        <v>1.6348090631393291</v>
      </c>
      <c r="K50" s="72">
        <v>0.99943239714596188</v>
      </c>
      <c r="L50" s="72">
        <v>2.8773740863907342</v>
      </c>
      <c r="M50" s="72">
        <v>0.92542962345249224</v>
      </c>
      <c r="N50" s="72">
        <v>0.82371248376464001</v>
      </c>
      <c r="O50" s="72">
        <v>1.3456588537581966</v>
      </c>
      <c r="P50" s="72">
        <v>2.2494225233388589</v>
      </c>
      <c r="Q50" s="73">
        <v>0.93915139423798466</v>
      </c>
      <c r="R50" s="72">
        <v>1.0527622398533938</v>
      </c>
      <c r="S50" s="72">
        <v>3.3670923499999437</v>
      </c>
      <c r="T50" s="72">
        <v>7.6162598470067691</v>
      </c>
      <c r="U50" s="72">
        <v>2.3297219648763292</v>
      </c>
      <c r="V50" s="74">
        <v>5.2864927447265408</v>
      </c>
      <c r="W50" s="72">
        <v>6.0113091765470559</v>
      </c>
      <c r="X50" s="72">
        <v>2.6798979443297828</v>
      </c>
      <c r="Y50" s="72">
        <v>1.459991897836</v>
      </c>
      <c r="Z50" s="72">
        <v>0.67049356622729162</v>
      </c>
      <c r="AA50" s="73">
        <v>1.2009709055578812</v>
      </c>
      <c r="AB50" s="72">
        <v>3.2315898634932063</v>
      </c>
      <c r="AC50" s="72">
        <v>1.2543458856692125</v>
      </c>
      <c r="AD50" s="72">
        <v>0.35094331531974771</v>
      </c>
      <c r="AE50" s="72">
        <v>0.2584116373254734</v>
      </c>
      <c r="AF50" s="72">
        <v>0.57220686923581254</v>
      </c>
      <c r="AG50" s="72">
        <v>0.55300090387651302</v>
      </c>
      <c r="AH50" s="73">
        <v>0.24272638947034639</v>
      </c>
      <c r="AI50" s="71" t="s">
        <v>189</v>
      </c>
      <c r="AJ50" s="72">
        <v>4.6691710402930315</v>
      </c>
      <c r="AK50" s="72">
        <v>0.22713141642301871</v>
      </c>
      <c r="AL50" s="72">
        <v>1.7068483597631641</v>
      </c>
      <c r="AM50" s="72">
        <v>0.99584397353594012</v>
      </c>
      <c r="AN50" s="72">
        <v>0.41043441365948113</v>
      </c>
      <c r="AO50" s="72">
        <v>0.12755830342039962</v>
      </c>
      <c r="AP50" s="72">
        <v>0.3185346593198019</v>
      </c>
      <c r="AQ50" s="72">
        <v>0.47953977902983919</v>
      </c>
      <c r="AR50" s="72">
        <v>0.40330270384333711</v>
      </c>
      <c r="AS50" s="72">
        <v>2.890238246502133</v>
      </c>
      <c r="AT50" s="72">
        <v>0.49917454972618519</v>
      </c>
      <c r="AU50" s="72">
        <v>0.33871107886294366</v>
      </c>
      <c r="AV50" s="72">
        <v>0.5802638958318993</v>
      </c>
      <c r="AW50" s="72">
        <v>1.4720435846772055</v>
      </c>
      <c r="AX50" s="72">
        <v>9.5557689551706577</v>
      </c>
      <c r="AY50" s="73">
        <v>1.3878397577024157</v>
      </c>
      <c r="AZ50" s="72">
        <v>6.2697885199783778</v>
      </c>
      <c r="BA50" s="72">
        <v>1.8981406774898637</v>
      </c>
      <c r="BB50" s="72">
        <v>2.5605997858230185</v>
      </c>
      <c r="BC50" s="72">
        <v>1.7588466490555561</v>
      </c>
      <c r="BD50" s="72">
        <v>0.10338722363213919</v>
      </c>
      <c r="BE50" s="72">
        <v>0.69836591313532304</v>
      </c>
      <c r="BF50" s="72">
        <v>8.7286485974115955</v>
      </c>
      <c r="BG50" s="72">
        <v>1.0013055994077973</v>
      </c>
      <c r="BH50" s="72">
        <v>1.9087253987043307</v>
      </c>
      <c r="BI50" s="72">
        <v>1.33884310576935</v>
      </c>
      <c r="BJ50" s="72">
        <v>4.4797293561262173</v>
      </c>
      <c r="BK50" s="72">
        <v>33.049923097148103</v>
      </c>
      <c r="BL50" s="72">
        <v>6.8762321100720722</v>
      </c>
      <c r="BM50" s="72">
        <v>12.689162396480185</v>
      </c>
      <c r="BN50" s="72">
        <v>9.6623835031816228</v>
      </c>
      <c r="BO50" s="73">
        <v>3.8221450874142251</v>
      </c>
    </row>
    <row r="51" spans="1:67" s="11" customFormat="1" ht="11.25" customHeight="1">
      <c r="A51" s="71" t="s">
        <v>190</v>
      </c>
      <c r="B51" s="52" t="s">
        <v>186</v>
      </c>
      <c r="C51" s="52" t="s">
        <v>186</v>
      </c>
      <c r="D51" s="52" t="s">
        <v>186</v>
      </c>
      <c r="E51" s="52"/>
      <c r="F51" s="72">
        <v>100</v>
      </c>
      <c r="G51" s="72">
        <v>22.297815321225382</v>
      </c>
      <c r="H51" s="72">
        <v>2.2837458335892267</v>
      </c>
      <c r="I51" s="72">
        <v>3.2188977784725674</v>
      </c>
      <c r="J51" s="72">
        <v>1.5870828703988031</v>
      </c>
      <c r="K51" s="72">
        <v>1.081831936620308</v>
      </c>
      <c r="L51" s="72">
        <v>3.0068058354874907</v>
      </c>
      <c r="M51" s="72">
        <v>0.96266560959405045</v>
      </c>
      <c r="N51" s="72">
        <v>0.80216178794155579</v>
      </c>
      <c r="O51" s="72">
        <v>1.3512961236328307</v>
      </c>
      <c r="P51" s="72">
        <v>2.2524356404687595</v>
      </c>
      <c r="Q51" s="73">
        <v>0.88146456666536377</v>
      </c>
      <c r="R51" s="72">
        <v>1.1628989844286504</v>
      </c>
      <c r="S51" s="72">
        <v>3.7065953514859502</v>
      </c>
      <c r="T51" s="72">
        <v>4.3121193003221467</v>
      </c>
      <c r="U51" s="72">
        <v>1.7527678367046136</v>
      </c>
      <c r="V51" s="72">
        <v>2.5593514636175327</v>
      </c>
      <c r="W51" s="72">
        <v>5.9388423938228252</v>
      </c>
      <c r="X51" s="72">
        <v>2.5871107860488749</v>
      </c>
      <c r="Y51" s="72">
        <v>1.4347750836073718</v>
      </c>
      <c r="Z51" s="72">
        <v>0.61832048282908358</v>
      </c>
      <c r="AA51" s="73">
        <v>1.29859137629738</v>
      </c>
      <c r="AB51" s="72">
        <v>4.3666329817822467</v>
      </c>
      <c r="AC51" s="72">
        <v>1.6654700158002578</v>
      </c>
      <c r="AD51" s="72">
        <v>0.71263071503146092</v>
      </c>
      <c r="AE51" s="72">
        <v>0.5742137557157293</v>
      </c>
      <c r="AF51" s="72">
        <v>0.64567781989939199</v>
      </c>
      <c r="AG51" s="72">
        <v>0.55339984702223755</v>
      </c>
      <c r="AH51" s="73">
        <v>0.2152631608332263</v>
      </c>
      <c r="AI51" s="71" t="s">
        <v>190</v>
      </c>
      <c r="AJ51" s="72">
        <v>5.1367029384013261</v>
      </c>
      <c r="AK51" s="72">
        <v>0.56655370133604299</v>
      </c>
      <c r="AL51" s="72">
        <v>1.7869589249124844</v>
      </c>
      <c r="AM51" s="72">
        <v>1.0073083171887824</v>
      </c>
      <c r="AN51" s="72">
        <v>0.43865535896734426</v>
      </c>
      <c r="AO51" s="72">
        <v>6.6014929289658367E-2</v>
      </c>
      <c r="AP51" s="72">
        <v>0.32574213755715731</v>
      </c>
      <c r="AQ51" s="72">
        <v>0.51731049460948786</v>
      </c>
      <c r="AR51" s="72">
        <v>0.42818140706042623</v>
      </c>
      <c r="AS51" s="72">
        <v>2.9659596563025161</v>
      </c>
      <c r="AT51" s="72">
        <v>0.45131789783988696</v>
      </c>
      <c r="AU51" s="72">
        <v>0.20204230895924871</v>
      </c>
      <c r="AV51" s="72">
        <v>0.48093081943599214</v>
      </c>
      <c r="AW51" s="72">
        <v>1.8315792999871585</v>
      </c>
      <c r="AX51" s="72">
        <v>9.4375666486145473</v>
      </c>
      <c r="AY51" s="73">
        <v>1.593827291456136</v>
      </c>
      <c r="AZ51" s="72">
        <v>5.6445221119864222</v>
      </c>
      <c r="BA51" s="72">
        <v>2.1992172451719885</v>
      </c>
      <c r="BB51" s="72">
        <v>3.0212996410047399</v>
      </c>
      <c r="BC51" s="72">
        <v>2.150041036005605</v>
      </c>
      <c r="BD51" s="72">
        <v>7.4523619431525689E-2</v>
      </c>
      <c r="BE51" s="72">
        <v>0.79677965060772371</v>
      </c>
      <c r="BF51" s="72">
        <v>8.3325758886947199</v>
      </c>
      <c r="BG51" s="72">
        <v>0.9486407869980068</v>
      </c>
      <c r="BH51" s="72">
        <v>1.8972815739960136</v>
      </c>
      <c r="BI51" s="72">
        <v>1.3400628660439615</v>
      </c>
      <c r="BJ51" s="72">
        <v>4.1466129941767953</v>
      </c>
      <c r="BK51" s="72">
        <v>34.190507562349602</v>
      </c>
      <c r="BL51" s="72">
        <v>7.6020121600571713</v>
      </c>
      <c r="BM51" s="72">
        <v>10.641378809788343</v>
      </c>
      <c r="BN51" s="72">
        <v>10.076768037697294</v>
      </c>
      <c r="BO51" s="73">
        <v>5.8704378848870249</v>
      </c>
    </row>
    <row r="52" spans="1:67" s="11" customFormat="1" ht="11.25" customHeight="1">
      <c r="A52" s="75" t="s">
        <v>191</v>
      </c>
      <c r="B52" s="63" t="s">
        <v>186</v>
      </c>
      <c r="C52" s="63" t="s">
        <v>186</v>
      </c>
      <c r="D52" s="63" t="s">
        <v>186</v>
      </c>
      <c r="E52" s="63"/>
      <c r="F52" s="76">
        <v>100</v>
      </c>
      <c r="G52" s="76">
        <f t="shared" ref="G52:AH52" si="3">G19/$F$19*100</f>
        <v>19.835269401676435</v>
      </c>
      <c r="H52" s="76">
        <f t="shared" si="3"/>
        <v>2.0660679236402446</v>
      </c>
      <c r="I52" s="76">
        <f t="shared" si="3"/>
        <v>2.7735649860351397</v>
      </c>
      <c r="J52" s="76">
        <f t="shared" si="3"/>
        <v>1.5212831328353158</v>
      </c>
      <c r="K52" s="76">
        <f t="shared" si="3"/>
        <v>1.0376609962852983</v>
      </c>
      <c r="L52" s="76">
        <f t="shared" si="3"/>
        <v>2.6973261665029669</v>
      </c>
      <c r="M52" s="76">
        <f t="shared" si="3"/>
        <v>0.86916748516488984</v>
      </c>
      <c r="N52" s="76">
        <f t="shared" si="3"/>
        <v>0.75331798206549183</v>
      </c>
      <c r="O52" s="76">
        <f t="shared" si="3"/>
        <v>1.2661935992077047</v>
      </c>
      <c r="P52" s="76">
        <f t="shared" si="3"/>
        <v>2.1718870782963688</v>
      </c>
      <c r="Q52" s="77">
        <f t="shared" si="3"/>
        <v>0.94448702632649817</v>
      </c>
      <c r="R52" s="76">
        <f t="shared" si="3"/>
        <v>0.94023791741366536</v>
      </c>
      <c r="S52" s="76">
        <f t="shared" si="3"/>
        <v>2.7941772499440258</v>
      </c>
      <c r="T52" s="76">
        <f t="shared" si="3"/>
        <v>4.3037344764525827</v>
      </c>
      <c r="U52" s="76">
        <f t="shared" si="3"/>
        <v>1.6031397646320518</v>
      </c>
      <c r="V52" s="76">
        <f t="shared" si="3"/>
        <v>2.7005742834122959</v>
      </c>
      <c r="W52" s="76">
        <f t="shared" si="3"/>
        <v>5.7715973217539664</v>
      </c>
      <c r="X52" s="76">
        <f t="shared" si="3"/>
        <v>2.5529994623242951</v>
      </c>
      <c r="Y52" s="76">
        <f t="shared" si="3"/>
        <v>1.3702150539391691</v>
      </c>
      <c r="Z52" s="76">
        <f t="shared" si="3"/>
        <v>0.58801130262970813</v>
      </c>
      <c r="AA52" s="77">
        <f t="shared" si="3"/>
        <v>1.2602693608196203</v>
      </c>
      <c r="AB52" s="76">
        <f t="shared" si="3"/>
        <v>3.4997131851483836</v>
      </c>
      <c r="AC52" s="76">
        <f t="shared" si="3"/>
        <v>1.4046164934065268</v>
      </c>
      <c r="AD52" s="76">
        <f t="shared" si="3"/>
        <v>0.52176197472433905</v>
      </c>
      <c r="AE52" s="76">
        <f t="shared" si="3"/>
        <v>0.2640780332509115</v>
      </c>
      <c r="AF52" s="76">
        <f t="shared" si="3"/>
        <v>0.55279272683295932</v>
      </c>
      <c r="AG52" s="76">
        <f t="shared" si="3"/>
        <v>0.55124016780711649</v>
      </c>
      <c r="AH52" s="77">
        <f t="shared" si="3"/>
        <v>0.20526464594299984</v>
      </c>
      <c r="AI52" s="75" t="s">
        <v>191</v>
      </c>
      <c r="AJ52" s="76">
        <f t="shared" ref="AJ52:BO52" si="4">AJ19/$F$19*100</f>
        <v>4.450594303252366</v>
      </c>
      <c r="AK52" s="76">
        <f t="shared" si="4"/>
        <v>9.9854059451570776E-2</v>
      </c>
      <c r="AL52" s="76">
        <f t="shared" si="4"/>
        <v>1.7370684090192241</v>
      </c>
      <c r="AM52" s="76">
        <f t="shared" si="4"/>
        <v>0.91196500041673934</v>
      </c>
      <c r="AN52" s="76">
        <f t="shared" si="4"/>
        <v>0.42419589699506288</v>
      </c>
      <c r="AO52" s="76">
        <f t="shared" si="4"/>
        <v>4.6025203752943729E-2</v>
      </c>
      <c r="AP52" s="76">
        <f t="shared" si="4"/>
        <v>0.2571528028593234</v>
      </c>
      <c r="AQ52" s="76">
        <f t="shared" si="4"/>
        <v>0.52611322567834562</v>
      </c>
      <c r="AR52" s="76">
        <f t="shared" si="4"/>
        <v>0.44805627781327784</v>
      </c>
      <c r="AS52" s="76">
        <f t="shared" si="4"/>
        <v>2.6329562521551972</v>
      </c>
      <c r="AT52" s="76">
        <f t="shared" si="4"/>
        <v>0.41876194040461318</v>
      </c>
      <c r="AU52" s="76">
        <f t="shared" si="4"/>
        <v>0.19972854731137632</v>
      </c>
      <c r="AV52" s="76">
        <f t="shared" si="4"/>
        <v>0.53226217655701247</v>
      </c>
      <c r="AW52" s="76">
        <f t="shared" si="4"/>
        <v>1.4822240162904299</v>
      </c>
      <c r="AX52" s="76">
        <f t="shared" si="4"/>
        <v>7.8402392248317927</v>
      </c>
      <c r="AY52" s="77">
        <f t="shared" si="4"/>
        <v>1.2399635230342561</v>
      </c>
      <c r="AZ52" s="76">
        <f t="shared" si="4"/>
        <v>4.4159681512944253</v>
      </c>
      <c r="BA52" s="76">
        <f t="shared" si="4"/>
        <v>2.1844096925442846</v>
      </c>
      <c r="BB52" s="76">
        <f t="shared" si="4"/>
        <v>3.3213527528505802</v>
      </c>
      <c r="BC52" s="76">
        <f t="shared" si="4"/>
        <v>2.5812723793212209</v>
      </c>
      <c r="BD52" s="76">
        <f t="shared" si="4"/>
        <v>8.2306056777900705E-2</v>
      </c>
      <c r="BE52" s="76">
        <f t="shared" si="4"/>
        <v>0.65777431675145814</v>
      </c>
      <c r="BF52" s="76">
        <f t="shared" si="4"/>
        <v>7.9640353787345175</v>
      </c>
      <c r="BG52" s="76">
        <f t="shared" si="4"/>
        <v>1.0630943645375908</v>
      </c>
      <c r="BH52" s="76">
        <f t="shared" si="4"/>
        <v>1.5945598331734472</v>
      </c>
      <c r="BI52" s="76">
        <f t="shared" si="4"/>
        <v>1.124195733567797</v>
      </c>
      <c r="BJ52" s="76">
        <f t="shared" si="4"/>
        <v>4.1822263042721524</v>
      </c>
      <c r="BK52" s="76">
        <f t="shared" si="4"/>
        <v>40.380568988368879</v>
      </c>
      <c r="BL52" s="76">
        <f t="shared" si="4"/>
        <v>6.9512970404956409</v>
      </c>
      <c r="BM52" s="76">
        <f t="shared" si="4"/>
        <v>19.046283418833028</v>
      </c>
      <c r="BN52" s="76">
        <f t="shared" si="4"/>
        <v>9.214049678620281</v>
      </c>
      <c r="BO52" s="77">
        <f t="shared" si="4"/>
        <v>5.1689592788281615</v>
      </c>
    </row>
    <row r="53" spans="1:67" s="11" customFormat="1" ht="16.5" customHeight="1">
      <c r="A53" s="38" t="s">
        <v>206</v>
      </c>
      <c r="B53" s="39"/>
      <c r="C53" s="39"/>
      <c r="F53" s="78"/>
      <c r="G53" s="79"/>
      <c r="H53" s="80"/>
      <c r="I53" s="79"/>
      <c r="J53" s="79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38" t="s">
        <v>1</v>
      </c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</row>
    <row r="54" spans="1:67" s="11" customFormat="1" ht="11.25" customHeight="1">
      <c r="A54" s="68" t="s">
        <v>185</v>
      </c>
      <c r="B54" s="45" t="s">
        <v>186</v>
      </c>
      <c r="C54" s="45" t="s">
        <v>186</v>
      </c>
      <c r="D54" s="45" t="s">
        <v>186</v>
      </c>
      <c r="E54" s="45"/>
      <c r="F54" s="69">
        <v>-10.7</v>
      </c>
      <c r="G54" s="69">
        <v>-5.7</v>
      </c>
      <c r="H54" s="69">
        <v>-3.1</v>
      </c>
      <c r="I54" s="69">
        <v>-7</v>
      </c>
      <c r="J54" s="69">
        <v>-9.5</v>
      </c>
      <c r="K54" s="69">
        <v>-3.1</v>
      </c>
      <c r="L54" s="69">
        <v>-6.6</v>
      </c>
      <c r="M54" s="69">
        <v>-6.4</v>
      </c>
      <c r="N54" s="69">
        <v>-1.9</v>
      </c>
      <c r="O54" s="69">
        <v>-10.8</v>
      </c>
      <c r="P54" s="69">
        <v>-6.3</v>
      </c>
      <c r="Q54" s="70">
        <v>9.3000000000000007</v>
      </c>
      <c r="R54" s="69">
        <v>18.3</v>
      </c>
      <c r="S54" s="69">
        <v>-12.5</v>
      </c>
      <c r="T54" s="69">
        <v>-3.7</v>
      </c>
      <c r="U54" s="69">
        <v>12.7</v>
      </c>
      <c r="V54" s="69">
        <v>-11.5</v>
      </c>
      <c r="W54" s="69">
        <v>-6.8</v>
      </c>
      <c r="X54" s="69">
        <v>-5.5</v>
      </c>
      <c r="Y54" s="69">
        <v>-7.4</v>
      </c>
      <c r="Z54" s="69">
        <v>-19.5</v>
      </c>
      <c r="AA54" s="70">
        <v>2.6</v>
      </c>
      <c r="AB54" s="69">
        <v>-17.2</v>
      </c>
      <c r="AC54" s="69">
        <v>-29.2</v>
      </c>
      <c r="AD54" s="69">
        <v>-24</v>
      </c>
      <c r="AE54" s="69">
        <v>1.7</v>
      </c>
      <c r="AF54" s="69">
        <v>-4.3</v>
      </c>
      <c r="AG54" s="69">
        <v>-3.8</v>
      </c>
      <c r="AH54" s="70">
        <v>-17.3</v>
      </c>
      <c r="AI54" s="68" t="s">
        <v>185</v>
      </c>
      <c r="AJ54" s="69">
        <v>-7.9</v>
      </c>
      <c r="AK54" s="69">
        <v>200.4</v>
      </c>
      <c r="AL54" s="69">
        <v>-16.600000000000001</v>
      </c>
      <c r="AM54" s="69">
        <v>-9.5</v>
      </c>
      <c r="AN54" s="69">
        <v>-11.8</v>
      </c>
      <c r="AO54" s="69">
        <v>-13.2</v>
      </c>
      <c r="AP54" s="69">
        <v>-16.5</v>
      </c>
      <c r="AQ54" s="69">
        <v>-15.9</v>
      </c>
      <c r="AR54" s="69">
        <v>-21.58</v>
      </c>
      <c r="AS54" s="69">
        <v>4.5</v>
      </c>
      <c r="AT54" s="69">
        <v>-1.4</v>
      </c>
      <c r="AU54" s="69" t="s">
        <v>186</v>
      </c>
      <c r="AV54" s="69">
        <v>-20</v>
      </c>
      <c r="AW54" s="69">
        <v>21.7</v>
      </c>
      <c r="AX54" s="69">
        <v>-6.5</v>
      </c>
      <c r="AY54" s="70">
        <v>-7.8</v>
      </c>
      <c r="AZ54" s="69">
        <v>-8.5</v>
      </c>
      <c r="BA54" s="69">
        <v>1.6</v>
      </c>
      <c r="BB54" s="69">
        <v>1.1000000000000001</v>
      </c>
      <c r="BC54" s="69">
        <v>7.2</v>
      </c>
      <c r="BD54" s="69">
        <v>-40.700000000000003</v>
      </c>
      <c r="BE54" s="69">
        <v>-7.5</v>
      </c>
      <c r="BF54" s="69">
        <v>-20</v>
      </c>
      <c r="BG54" s="69">
        <v>-19</v>
      </c>
      <c r="BH54" s="69">
        <v>-31.2</v>
      </c>
      <c r="BI54" s="69">
        <v>-10.9</v>
      </c>
      <c r="BJ54" s="69">
        <v>-16.5</v>
      </c>
      <c r="BK54" s="69">
        <v>-15.5</v>
      </c>
      <c r="BL54" s="69">
        <v>-25.8</v>
      </c>
      <c r="BM54" s="69">
        <v>-17.8</v>
      </c>
      <c r="BN54" s="69">
        <v>-11.4</v>
      </c>
      <c r="BO54" s="70">
        <v>-2.5</v>
      </c>
    </row>
    <row r="55" spans="1:67" s="11" customFormat="1" ht="11.25" customHeight="1">
      <c r="A55" s="71" t="s">
        <v>187</v>
      </c>
      <c r="B55" s="52" t="s">
        <v>186</v>
      </c>
      <c r="C55" s="52" t="s">
        <v>186</v>
      </c>
      <c r="D55" s="52" t="s">
        <v>186</v>
      </c>
      <c r="E55" s="52"/>
      <c r="F55" s="72">
        <v>4.5393386310297563</v>
      </c>
      <c r="G55" s="72">
        <v>-5.5649408146145962</v>
      </c>
      <c r="H55" s="72">
        <v>-12.251745715063027</v>
      </c>
      <c r="I55" s="72">
        <v>-9.7033694800434827</v>
      </c>
      <c r="J55" s="72">
        <v>-5.6461396612801433</v>
      </c>
      <c r="K55" s="72">
        <v>-5.0668943922573293</v>
      </c>
      <c r="L55" s="72">
        <v>-6.4407527616444655</v>
      </c>
      <c r="M55" s="72">
        <v>-3.297430083144373</v>
      </c>
      <c r="N55" s="72">
        <v>7.5930144267279051E-2</v>
      </c>
      <c r="O55" s="72">
        <v>-1.9087612139721322</v>
      </c>
      <c r="P55" s="72">
        <v>1.8260247642036604</v>
      </c>
      <c r="Q55" s="73">
        <v>1.1623014620805772</v>
      </c>
      <c r="R55" s="72">
        <v>-2.0772746157041961E-2</v>
      </c>
      <c r="S55" s="72">
        <v>-6.407168517308949</v>
      </c>
      <c r="T55" s="72">
        <v>48.720940669598775</v>
      </c>
      <c r="U55" s="72">
        <v>18.609856588225977</v>
      </c>
      <c r="V55" s="72">
        <v>66.964671953857248</v>
      </c>
      <c r="W55" s="72">
        <v>-0.72714681440443218</v>
      </c>
      <c r="X55" s="72">
        <v>-5.0991196716971201</v>
      </c>
      <c r="Y55" s="72">
        <v>6.3139290012033626</v>
      </c>
      <c r="Z55" s="72">
        <v>-1.1038618689864181</v>
      </c>
      <c r="AA55" s="73">
        <v>3.6024714629804118</v>
      </c>
      <c r="AB55" s="72">
        <v>10.593792172739535</v>
      </c>
      <c r="AC55" s="72">
        <v>25.861036238394725</v>
      </c>
      <c r="AD55" s="72">
        <v>46.046443268665499</v>
      </c>
      <c r="AE55" s="72">
        <v>-38.178706326723329</v>
      </c>
      <c r="AF55" s="72">
        <v>-1.2713675213675213</v>
      </c>
      <c r="AG55" s="72">
        <v>-1.241749174917488</v>
      </c>
      <c r="AH55" s="73">
        <v>27.259507829977636</v>
      </c>
      <c r="AI55" s="71" t="s">
        <v>187</v>
      </c>
      <c r="AJ55" s="72">
        <v>-9.4831099438507511</v>
      </c>
      <c r="AK55" s="72">
        <v>-53.283767038413878</v>
      </c>
      <c r="AL55" s="72">
        <v>-7.8924377260351939</v>
      </c>
      <c r="AM55" s="72">
        <v>5.1551362683438233</v>
      </c>
      <c r="AN55" s="72">
        <v>9.0895784543325533</v>
      </c>
      <c r="AO55" s="72">
        <v>-43.57749469214437</v>
      </c>
      <c r="AP55" s="72">
        <v>4.8688443454590393</v>
      </c>
      <c r="AQ55" s="72">
        <v>0.1265270506108242</v>
      </c>
      <c r="AR55" s="72">
        <v>-14.020172910662824</v>
      </c>
      <c r="AS55" s="72">
        <v>13.366511833665109</v>
      </c>
      <c r="AT55" s="72">
        <v>-5.3262786596119973</v>
      </c>
      <c r="AU55" s="72" t="s">
        <v>186</v>
      </c>
      <c r="AV55" s="72">
        <v>0.9765625</v>
      </c>
      <c r="AW55" s="72">
        <v>17.346069603309807</v>
      </c>
      <c r="AX55" s="72">
        <v>21.015499122237443</v>
      </c>
      <c r="AY55" s="73">
        <v>-10.16897901102811</v>
      </c>
      <c r="AZ55" s="72">
        <v>31.81678125060181</v>
      </c>
      <c r="BA55" s="72">
        <v>13.857857683132604</v>
      </c>
      <c r="BB55" s="72">
        <v>-2.8276861651215528</v>
      </c>
      <c r="BC55" s="72">
        <v>-0.22089015984749164</v>
      </c>
      <c r="BD55" s="72">
        <v>36.872759856630829</v>
      </c>
      <c r="BE55" s="72">
        <v>-16.944954128440369</v>
      </c>
      <c r="BF55" s="72">
        <v>12.405763003440603</v>
      </c>
      <c r="BG55" s="72">
        <v>64.665385846942044</v>
      </c>
      <c r="BH55" s="72">
        <v>13.121680347658135</v>
      </c>
      <c r="BI55" s="72">
        <v>2.2014475271411338</v>
      </c>
      <c r="BJ55" s="72">
        <v>7.2971321785380585</v>
      </c>
      <c r="BK55" s="72">
        <v>5.2112810957186522</v>
      </c>
      <c r="BL55" s="72">
        <v>-2.2314478463933574</v>
      </c>
      <c r="BM55" s="72">
        <v>-11.989472742044317</v>
      </c>
      <c r="BN55" s="72">
        <v>-3.9827323877503056</v>
      </c>
      <c r="BO55" s="73">
        <v>81.94503556879674</v>
      </c>
    </row>
    <row r="56" spans="1:67" s="11" customFormat="1" ht="11.25" customHeight="1">
      <c r="A56" s="71" t="s">
        <v>188</v>
      </c>
      <c r="B56" s="52" t="s">
        <v>186</v>
      </c>
      <c r="C56" s="52" t="s">
        <v>186</v>
      </c>
      <c r="D56" s="52" t="s">
        <v>186</v>
      </c>
      <c r="E56" s="52"/>
      <c r="F56" s="72">
        <v>-0.38996774337994866</v>
      </c>
      <c r="G56" s="72">
        <v>-1.9065126158414047</v>
      </c>
      <c r="H56" s="72">
        <v>-9.4434683753617179</v>
      </c>
      <c r="I56" s="72">
        <v>-5.2775231123459392</v>
      </c>
      <c r="J56" s="72">
        <v>-8.6944223005117394</v>
      </c>
      <c r="K56" s="72">
        <v>15.439780109945023</v>
      </c>
      <c r="L56" s="72">
        <v>-9.8518794647272205</v>
      </c>
      <c r="M56" s="72">
        <v>4.7361993160722982</v>
      </c>
      <c r="N56" s="72">
        <v>-6.5656839367006388</v>
      </c>
      <c r="O56" s="72">
        <v>-6.7830965816955242</v>
      </c>
      <c r="P56" s="72">
        <v>1.6879211571807939</v>
      </c>
      <c r="Q56" s="73">
        <v>7.3043930335326079</v>
      </c>
      <c r="R56" s="72">
        <v>-8.4441443313248872</v>
      </c>
      <c r="S56" s="72">
        <v>13.594893827375888</v>
      </c>
      <c r="T56" s="72">
        <v>41.341259782324414</v>
      </c>
      <c r="U56" s="72">
        <v>48.444362798309925</v>
      </c>
      <c r="V56" s="72">
        <v>38.282666896968642</v>
      </c>
      <c r="W56" s="72">
        <v>4.035660305280131</v>
      </c>
      <c r="X56" s="72">
        <v>-1.6835075544241018</v>
      </c>
      <c r="Y56" s="72">
        <v>17.224364189452103</v>
      </c>
      <c r="Z56" s="72">
        <v>2.0557758304734497</v>
      </c>
      <c r="AA56" s="73">
        <v>3.267461841706254</v>
      </c>
      <c r="AB56" s="72">
        <v>-2.20579995268394</v>
      </c>
      <c r="AC56" s="72">
        <v>-24.535990481856029</v>
      </c>
      <c r="AD56" s="72">
        <v>14.269900372345766</v>
      </c>
      <c r="AE56" s="72">
        <v>94.214797136038172</v>
      </c>
      <c r="AF56" s="72">
        <v>7.7372578725246166</v>
      </c>
      <c r="AG56" s="72">
        <v>4.6075441747775558</v>
      </c>
      <c r="AH56" s="73">
        <v>-26.412938384459885</v>
      </c>
      <c r="AI56" s="71" t="s">
        <v>188</v>
      </c>
      <c r="AJ56" s="72">
        <v>-8.9212388015513788E-2</v>
      </c>
      <c r="AK56" s="72">
        <v>34.799587385794275</v>
      </c>
      <c r="AL56" s="72">
        <v>2.5599170591284581</v>
      </c>
      <c r="AM56" s="72">
        <v>-17.69174026595427</v>
      </c>
      <c r="AN56" s="72">
        <v>-4.4188022720157427</v>
      </c>
      <c r="AO56" s="72">
        <v>11.853245531514588</v>
      </c>
      <c r="AP56" s="72">
        <v>-5.4569051973334837</v>
      </c>
      <c r="AQ56" s="72">
        <v>-1.6863479890191324</v>
      </c>
      <c r="AR56" s="72">
        <v>18.350930115636</v>
      </c>
      <c r="AS56" s="72">
        <v>-3.7090511774920398</v>
      </c>
      <c r="AT56" s="72">
        <v>-25.428464977645305</v>
      </c>
      <c r="AU56" s="72">
        <v>15.880675586751479</v>
      </c>
      <c r="AV56" s="72">
        <v>41.392649903288195</v>
      </c>
      <c r="AW56" s="72">
        <v>-11.710824216657167</v>
      </c>
      <c r="AX56" s="72">
        <v>7.0642737378128428</v>
      </c>
      <c r="AY56" s="73">
        <v>26.824149060451873</v>
      </c>
      <c r="AZ56" s="72">
        <v>0.64793238712315127</v>
      </c>
      <c r="BA56" s="72">
        <v>16.760140530182042</v>
      </c>
      <c r="BB56" s="72">
        <v>-21.416711226184116</v>
      </c>
      <c r="BC56" s="72">
        <v>-30.37854918567373</v>
      </c>
      <c r="BD56" s="72">
        <v>-12.487725040916542</v>
      </c>
      <c r="BE56" s="72">
        <v>12.493096211200715</v>
      </c>
      <c r="BF56" s="72">
        <v>5.0676036843023242</v>
      </c>
      <c r="BG56" s="72">
        <v>37.017501215362181</v>
      </c>
      <c r="BH56" s="72">
        <v>0.29760846109154748</v>
      </c>
      <c r="BI56" s="72">
        <v>13.533982492377294</v>
      </c>
      <c r="BJ56" s="72">
        <v>-2.4249325942424571</v>
      </c>
      <c r="BK56" s="72">
        <v>-6.789661127295199</v>
      </c>
      <c r="BL56" s="72">
        <v>53.225996697334274</v>
      </c>
      <c r="BM56" s="72">
        <v>-15.401525093240343</v>
      </c>
      <c r="BN56" s="72">
        <v>16.636932852983776</v>
      </c>
      <c r="BO56" s="73">
        <v>-53.073011523445125</v>
      </c>
    </row>
    <row r="57" spans="1:67" s="11" customFormat="1" ht="11.25" customHeight="1">
      <c r="A57" s="71" t="s">
        <v>189</v>
      </c>
      <c r="B57" s="52" t="s">
        <v>186</v>
      </c>
      <c r="C57" s="52" t="s">
        <v>186</v>
      </c>
      <c r="D57" s="52" t="s">
        <v>186</v>
      </c>
      <c r="E57" s="52"/>
      <c r="F57" s="72">
        <v>4.2851154677963299</v>
      </c>
      <c r="G57" s="72">
        <v>0.7117538427999559</v>
      </c>
      <c r="H57" s="72">
        <v>-4.2416806946465329</v>
      </c>
      <c r="I57" s="72">
        <v>4.734462275024387</v>
      </c>
      <c r="J57" s="72">
        <v>2.0067030924350915</v>
      </c>
      <c r="K57" s="72">
        <v>-4.1451113660468719</v>
      </c>
      <c r="L57" s="72">
        <v>7.5925972809438136</v>
      </c>
      <c r="M57" s="72">
        <v>-4.3704377434175212</v>
      </c>
      <c r="N57" s="72">
        <v>5.8495983295148157</v>
      </c>
      <c r="O57" s="72">
        <v>3.7227102722449334</v>
      </c>
      <c r="P57" s="72">
        <v>7.5699361077534277</v>
      </c>
      <c r="Q57" s="73">
        <v>0.80668604651161768</v>
      </c>
      <c r="R57" s="72">
        <v>-11.785396849410912</v>
      </c>
      <c r="S57" s="72">
        <v>-4.5225905542045304</v>
      </c>
      <c r="T57" s="72">
        <v>20.084974344010888</v>
      </c>
      <c r="U57" s="72">
        <v>16.133967846816756</v>
      </c>
      <c r="V57" s="72">
        <v>21.9104719971271</v>
      </c>
      <c r="W57" s="72">
        <v>6.3097941703552429</v>
      </c>
      <c r="X57" s="72">
        <v>5.2975082025361386</v>
      </c>
      <c r="Y57" s="72">
        <v>-2.398877506374375</v>
      </c>
      <c r="Z57" s="72">
        <v>-3.0068560235063657</v>
      </c>
      <c r="AA57" s="73">
        <v>30.219013826012485</v>
      </c>
      <c r="AB57" s="72">
        <v>-8.842684254419753</v>
      </c>
      <c r="AC57" s="72">
        <v>9.532537148713093</v>
      </c>
      <c r="AD57" s="72">
        <v>-31.527961250550419</v>
      </c>
      <c r="AE57" s="72">
        <v>-43.718049547778215</v>
      </c>
      <c r="AF57" s="72">
        <v>-15.113164590866468</v>
      </c>
      <c r="AG57" s="72">
        <v>-2.1523839948885959</v>
      </c>
      <c r="AH57" s="73">
        <v>28.463927376970855</v>
      </c>
      <c r="AI57" s="71" t="s">
        <v>189</v>
      </c>
      <c r="AJ57" s="72">
        <v>-13.675869867271972</v>
      </c>
      <c r="AK57" s="72">
        <v>-44.990434544957637</v>
      </c>
      <c r="AL57" s="72">
        <v>-18.668000172065213</v>
      </c>
      <c r="AM57" s="72">
        <v>6.8790117476080992</v>
      </c>
      <c r="AN57" s="72">
        <v>-14.903373730756641</v>
      </c>
      <c r="AO57" s="72">
        <v>-4.928511354079057</v>
      </c>
      <c r="AP57" s="72">
        <v>-11.930612754274295</v>
      </c>
      <c r="AQ57" s="72">
        <v>-5.8239517773247096</v>
      </c>
      <c r="AR57" s="72">
        <v>-15.651845558387611</v>
      </c>
      <c r="AS57" s="72">
        <v>29.745501702058675</v>
      </c>
      <c r="AT57" s="72">
        <v>38.133899575318523</v>
      </c>
      <c r="AU57" s="72">
        <v>184.08101457505208</v>
      </c>
      <c r="AV57" s="72">
        <v>-2.2989816081471326</v>
      </c>
      <c r="AW57" s="72">
        <v>27.67935793285703</v>
      </c>
      <c r="AX57" s="72">
        <v>-1.7646758573967469</v>
      </c>
      <c r="AY57" s="73">
        <v>-3.9906323185011749</v>
      </c>
      <c r="AZ57" s="72">
        <v>0.81322940254311415</v>
      </c>
      <c r="BA57" s="72">
        <v>-7.9753594327855222</v>
      </c>
      <c r="BB57" s="72">
        <v>1.5811338323246105</v>
      </c>
      <c r="BC57" s="72">
        <v>2.8248363943424115</v>
      </c>
      <c r="BD57" s="72">
        <v>-14.325790162708053</v>
      </c>
      <c r="BE57" s="72">
        <v>1.28305839224927</v>
      </c>
      <c r="BF57" s="72">
        <v>3.5590828640817085</v>
      </c>
      <c r="BG57" s="72">
        <v>-21.291844808316629</v>
      </c>
      <c r="BH57" s="72">
        <v>-1.8914765338695627E-2</v>
      </c>
      <c r="BI57" s="72">
        <v>2.7861041323745894</v>
      </c>
      <c r="BJ57" s="72">
        <v>13.557596041076692</v>
      </c>
      <c r="BK57" s="72">
        <v>8.3519109752984591</v>
      </c>
      <c r="BL57" s="72">
        <v>-2.2747392325160654</v>
      </c>
      <c r="BM57" s="72">
        <v>29.980141620989322</v>
      </c>
      <c r="BN57" s="72">
        <v>-2.4064884234617279</v>
      </c>
      <c r="BO57" s="73">
        <v>0.50085453854917805</v>
      </c>
    </row>
    <row r="58" spans="1:67" s="11" customFormat="1" ht="11.25" customHeight="1">
      <c r="A58" s="71" t="s">
        <v>190</v>
      </c>
      <c r="B58" s="52" t="s">
        <v>186</v>
      </c>
      <c r="C58" s="52" t="s">
        <v>186</v>
      </c>
      <c r="D58" s="52" t="s">
        <v>186</v>
      </c>
      <c r="E58" s="52"/>
      <c r="F58" s="72">
        <v>1.0575693733687164</v>
      </c>
      <c r="G58" s="72">
        <v>3.9059727571590708</v>
      </c>
      <c r="H58" s="72">
        <v>1.5632604010448192</v>
      </c>
      <c r="I58" s="72">
        <v>1.6782358418691246</v>
      </c>
      <c r="J58" s="72">
        <v>-1.8926791556801104</v>
      </c>
      <c r="K58" s="72">
        <v>9.3893957185439358</v>
      </c>
      <c r="L58" s="72">
        <v>5.6034009443581612</v>
      </c>
      <c r="M58" s="72">
        <v>5.123765394464086</v>
      </c>
      <c r="N58" s="72">
        <v>-1.5863882952490527</v>
      </c>
      <c r="O58" s="72">
        <v>1.4809224318658165</v>
      </c>
      <c r="P58" s="72">
        <v>1.1929366910805594</v>
      </c>
      <c r="Q58" s="73">
        <v>-5.1498329848845392</v>
      </c>
      <c r="R58" s="72">
        <v>11.629901172637025</v>
      </c>
      <c r="S58" s="72">
        <v>11.247176476108134</v>
      </c>
      <c r="T58" s="72">
        <v>-42.782933883317916</v>
      </c>
      <c r="U58" s="72">
        <v>-23.969271902972068</v>
      </c>
      <c r="V58" s="72">
        <v>-51.074965846994537</v>
      </c>
      <c r="W58" s="72">
        <v>-0.16368578336410922</v>
      </c>
      <c r="X58" s="72">
        <v>-2.4413865121606149</v>
      </c>
      <c r="Y58" s="72">
        <v>-0.68788548638915037</v>
      </c>
      <c r="Z58" s="72">
        <v>-6.8060183782692079</v>
      </c>
      <c r="AA58" s="73">
        <v>9.2843181476469852</v>
      </c>
      <c r="AB58" s="72">
        <v>36.552388800815706</v>
      </c>
      <c r="AC58" s="72">
        <v>34.197077665011165</v>
      </c>
      <c r="AD58" s="72">
        <v>105.20900321543407</v>
      </c>
      <c r="AE58" s="72">
        <v>124.55895196506548</v>
      </c>
      <c r="AF58" s="72">
        <v>14.033288632957319</v>
      </c>
      <c r="AG58" s="72">
        <v>1.1304738195323072</v>
      </c>
      <c r="AH58" s="73">
        <v>-10.376569037656902</v>
      </c>
      <c r="AI58" s="71" t="s">
        <v>190</v>
      </c>
      <c r="AJ58" s="72">
        <v>11.176632654540896</v>
      </c>
      <c r="AK58" s="72">
        <v>152.0767090620032</v>
      </c>
      <c r="AL58" s="72">
        <v>5.8006849224503831</v>
      </c>
      <c r="AM58" s="72">
        <v>2.2209631728045354</v>
      </c>
      <c r="AN58" s="72">
        <v>8.0061585835257798</v>
      </c>
      <c r="AO58" s="72">
        <v>-47.699929228591643</v>
      </c>
      <c r="AP58" s="72">
        <v>3.3441972509564932</v>
      </c>
      <c r="AQ58" s="72">
        <v>9.1</v>
      </c>
      <c r="AR58" s="72">
        <v>7.2915500839395575</v>
      </c>
      <c r="AS58" s="72">
        <v>3.7051786606696613</v>
      </c>
      <c r="AT58" s="72">
        <v>-8.6309792928836337</v>
      </c>
      <c r="AU58" s="72">
        <v>-39.718816631130075</v>
      </c>
      <c r="AV58" s="72">
        <v>-16.242075376298093</v>
      </c>
      <c r="AW58" s="72">
        <v>25.726637233259741</v>
      </c>
      <c r="AX58" s="72">
        <v>-0.19248573479951903</v>
      </c>
      <c r="AY58" s="73">
        <v>16.068175904241478</v>
      </c>
      <c r="AZ58" s="72">
        <v>-9.0205860861239167</v>
      </c>
      <c r="BA58" s="72">
        <v>17.08697461506452</v>
      </c>
      <c r="BB58" s="72">
        <v>19.239718662412521</v>
      </c>
      <c r="BC58" s="72">
        <v>23.534317939768769</v>
      </c>
      <c r="BD58" s="72">
        <v>-27.155642872735221</v>
      </c>
      <c r="BE58" s="72">
        <v>15.298603929679411</v>
      </c>
      <c r="BF58" s="72">
        <v>-3.5280368394788542</v>
      </c>
      <c r="BG58" s="72">
        <v>-4.25766898821196</v>
      </c>
      <c r="BH58" s="72">
        <v>0.45167545581386026</v>
      </c>
      <c r="BI58" s="72">
        <v>1.1496384201743037</v>
      </c>
      <c r="BJ58" s="72">
        <v>-6.4571546603658492</v>
      </c>
      <c r="BK58" s="72">
        <v>4.5451627750076273</v>
      </c>
      <c r="BL58" s="72">
        <v>11.724103977944079</v>
      </c>
      <c r="BM58" s="72">
        <v>-15.251153409717455</v>
      </c>
      <c r="BN58" s="72">
        <v>5.3915614810385648</v>
      </c>
      <c r="BO58" s="73">
        <v>55.214459481801661</v>
      </c>
    </row>
    <row r="59" spans="1:67" s="11" customFormat="1" ht="11.25" customHeight="1">
      <c r="A59" s="75" t="s">
        <v>191</v>
      </c>
      <c r="B59" s="63" t="s">
        <v>186</v>
      </c>
      <c r="C59" s="63" t="s">
        <v>186</v>
      </c>
      <c r="D59" s="63" t="s">
        <v>186</v>
      </c>
      <c r="E59" s="63"/>
      <c r="F59" s="76">
        <f t="shared" ref="F59:AH59" si="5">(F19/F18-1)*100</f>
        <v>9.3209015638347168</v>
      </c>
      <c r="G59" s="76">
        <f t="shared" si="5"/>
        <v>-2.7523771941597164</v>
      </c>
      <c r="H59" s="76">
        <f t="shared" si="5"/>
        <v>-1.0991482578891154</v>
      </c>
      <c r="I59" s="76">
        <f t="shared" si="5"/>
        <v>-5.8035869150449333</v>
      </c>
      <c r="J59" s="76">
        <f t="shared" si="5"/>
        <v>4.7885064587847914</v>
      </c>
      <c r="K59" s="76">
        <f t="shared" si="5"/>
        <v>4.8573551876470944</v>
      </c>
      <c r="L59" s="76">
        <f t="shared" si="5"/>
        <v>-1.931104145932061</v>
      </c>
      <c r="M59" s="76">
        <f t="shared" si="5"/>
        <v>-1.2968032292488219</v>
      </c>
      <c r="N59" s="76">
        <f t="shared" si="5"/>
        <v>2.664328071494193</v>
      </c>
      <c r="O59" s="76">
        <f t="shared" si="5"/>
        <v>2.4360415151715609</v>
      </c>
      <c r="P59" s="76">
        <f t="shared" si="5"/>
        <v>5.4115150854162852</v>
      </c>
      <c r="Q59" s="77">
        <f t="shared" si="5"/>
        <v>17.137066126171785</v>
      </c>
      <c r="R59" s="76">
        <f t="shared" si="5"/>
        <v>-11.610846520202788</v>
      </c>
      <c r="S59" s="76">
        <f t="shared" si="5"/>
        <v>-17.589607948280751</v>
      </c>
      <c r="T59" s="76">
        <f t="shared" si="5"/>
        <v>9.1083294059154607</v>
      </c>
      <c r="U59" s="76">
        <f t="shared" si="5"/>
        <v>-1.1467159329803245E-2</v>
      </c>
      <c r="V59" s="76">
        <f t="shared" si="5"/>
        <v>15.353135198338608</v>
      </c>
      <c r="W59" s="76">
        <f t="shared" si="5"/>
        <v>6.2422911464757425</v>
      </c>
      <c r="X59" s="76">
        <f t="shared" si="5"/>
        <v>7.879494151668176</v>
      </c>
      <c r="Y59" s="76">
        <f t="shared" si="5"/>
        <v>4.4018304641534112</v>
      </c>
      <c r="Z59" s="76">
        <f t="shared" si="5"/>
        <v>3.9621483006464953</v>
      </c>
      <c r="AA59" s="77">
        <f t="shared" si="5"/>
        <v>6.0947925981976958</v>
      </c>
      <c r="AB59" s="76">
        <f t="shared" si="5"/>
        <v>-12.382881224172493</v>
      </c>
      <c r="AC59" s="76">
        <f t="shared" si="5"/>
        <v>-7.8014374597725862</v>
      </c>
      <c r="AD59" s="76">
        <f t="shared" si="5"/>
        <v>-19.959260419931056</v>
      </c>
      <c r="AE59" s="76">
        <f t="shared" si="5"/>
        <v>-49.723864343497191</v>
      </c>
      <c r="AF59" s="76">
        <f t="shared" si="5"/>
        <v>-6.4056447149972389</v>
      </c>
      <c r="AG59" s="76">
        <f t="shared" si="5"/>
        <v>8.8942695722356682</v>
      </c>
      <c r="AH59" s="77">
        <f t="shared" si="5"/>
        <v>4.2431787529826792</v>
      </c>
      <c r="AI59" s="75" t="s">
        <v>191</v>
      </c>
      <c r="AJ59" s="76">
        <f t="shared" ref="AJ59:BO59" si="6">(AJ19/AJ18-1)*100</f>
        <v>-5.2786038503678245</v>
      </c>
      <c r="AK59" s="76">
        <f t="shared" si="6"/>
        <v>-80.732389924711271</v>
      </c>
      <c r="AL59" s="76">
        <f t="shared" si="6"/>
        <v>6.2687462507498459</v>
      </c>
      <c r="AM59" s="76">
        <f t="shared" si="6"/>
        <v>-1.0264937368362759</v>
      </c>
      <c r="AN59" s="76">
        <f t="shared" si="6"/>
        <v>5.7173403930353528</v>
      </c>
      <c r="AO59" s="76">
        <f t="shared" si="6"/>
        <v>-23.782138024357245</v>
      </c>
      <c r="AP59" s="76">
        <f t="shared" si="6"/>
        <v>-13.698066639243113</v>
      </c>
      <c r="AQ59" s="76">
        <f t="shared" si="6"/>
        <v>11.142758501639904</v>
      </c>
      <c r="AR59" s="76">
        <f t="shared" si="6"/>
        <v>14.395243310905958</v>
      </c>
      <c r="AS59" s="76">
        <f t="shared" si="6"/>
        <v>-2.9531131173339054</v>
      </c>
      <c r="AT59" s="76">
        <f t="shared" si="6"/>
        <v>1.4350042060468082</v>
      </c>
      <c r="AU59" s="76">
        <f t="shared" si="6"/>
        <v>8.068973140267488</v>
      </c>
      <c r="AV59" s="76">
        <f t="shared" si="6"/>
        <v>20.989087531924788</v>
      </c>
      <c r="AW59" s="76">
        <f t="shared" si="6"/>
        <v>-11.530958129099911</v>
      </c>
      <c r="AX59" s="76">
        <f t="shared" si="6"/>
        <v>-9.18188422430093</v>
      </c>
      <c r="AY59" s="77">
        <f t="shared" si="6"/>
        <v>-14.950678175092468</v>
      </c>
      <c r="AZ59" s="76">
        <f t="shared" si="6"/>
        <v>-14.473252119691871</v>
      </c>
      <c r="BA59" s="76">
        <f t="shared" si="6"/>
        <v>8.5848328526747721</v>
      </c>
      <c r="BB59" s="76">
        <f t="shared" si="6"/>
        <v>20.177844138756875</v>
      </c>
      <c r="BC59" s="76">
        <f t="shared" si="6"/>
        <v>31.247273407150434</v>
      </c>
      <c r="BD59" s="76">
        <f t="shared" si="6"/>
        <v>20.737189091998822</v>
      </c>
      <c r="BE59" s="76">
        <f t="shared" si="6"/>
        <v>-9.7511071248388319</v>
      </c>
      <c r="BF59" s="76">
        <f t="shared" si="6"/>
        <v>4.4857603842257232</v>
      </c>
      <c r="BG59" s="76">
        <f t="shared" si="6"/>
        <v>22.510476011111646</v>
      </c>
      <c r="BH59" s="76">
        <f t="shared" si="6"/>
        <v>-8.1218513112670028</v>
      </c>
      <c r="BI59" s="76">
        <f t="shared" si="6"/>
        <v>-8.289309224231312</v>
      </c>
      <c r="BJ59" s="76">
        <f t="shared" si="6"/>
        <v>10.259807406449939</v>
      </c>
      <c r="BK59" s="76">
        <f t="shared" si="6"/>
        <v>29.113035231166549</v>
      </c>
      <c r="BL59" s="76">
        <f t="shared" si="6"/>
        <v>-3.672139623561721E-2</v>
      </c>
      <c r="BM59" s="76">
        <f t="shared" si="6"/>
        <v>95.666079744468476</v>
      </c>
      <c r="BN59" s="76">
        <f t="shared" si="6"/>
        <v>-3.8562547787635015E-2</v>
      </c>
      <c r="BO59" s="77">
        <f t="shared" si="6"/>
        <v>-3.7422250965324366</v>
      </c>
    </row>
    <row r="60" spans="1:67" s="11" customFormat="1" ht="12">
      <c r="A60" s="38" t="s">
        <v>207</v>
      </c>
      <c r="B60" s="39"/>
      <c r="C60" s="39"/>
      <c r="F60" s="79"/>
      <c r="G60" s="79"/>
      <c r="H60" s="80"/>
      <c r="I60" s="79"/>
      <c r="J60" s="79"/>
      <c r="K60" s="80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38" t="s">
        <v>1</v>
      </c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</row>
    <row r="61" spans="1:67" s="11" customFormat="1" ht="11.25" customHeight="1">
      <c r="A61" s="68" t="s">
        <v>185</v>
      </c>
      <c r="B61" s="45" t="s">
        <v>186</v>
      </c>
      <c r="C61" s="45" t="s">
        <v>186</v>
      </c>
      <c r="D61" s="45" t="s">
        <v>186</v>
      </c>
      <c r="E61" s="45"/>
      <c r="F61" s="69">
        <v>-10.6</v>
      </c>
      <c r="G61" s="69">
        <v>-5.5</v>
      </c>
      <c r="H61" s="69">
        <v>-6.8</v>
      </c>
      <c r="I61" s="69">
        <v>-0.4</v>
      </c>
      <c r="J61" s="69">
        <v>-8.6</v>
      </c>
      <c r="K61" s="69">
        <v>-2.5</v>
      </c>
      <c r="L61" s="69">
        <v>-7.1</v>
      </c>
      <c r="M61" s="69">
        <v>-12.9</v>
      </c>
      <c r="N61" s="69">
        <v>1.1000000000000001</v>
      </c>
      <c r="O61" s="69">
        <v>-10.8</v>
      </c>
      <c r="P61" s="69">
        <v>-5.6</v>
      </c>
      <c r="Q61" s="70">
        <v>9</v>
      </c>
      <c r="R61" s="69">
        <v>15.1</v>
      </c>
      <c r="S61" s="69">
        <v>-12.6</v>
      </c>
      <c r="T61" s="69">
        <v>-7.6</v>
      </c>
      <c r="U61" s="69">
        <v>10.199999999999999</v>
      </c>
      <c r="V61" s="69">
        <v>-15.5</v>
      </c>
      <c r="W61" s="69">
        <v>-5.4</v>
      </c>
      <c r="X61" s="69">
        <v>-4.7</v>
      </c>
      <c r="Y61" s="69">
        <v>-7.1</v>
      </c>
      <c r="Z61" s="69">
        <v>-11.8</v>
      </c>
      <c r="AA61" s="70">
        <v>0.9</v>
      </c>
      <c r="AB61" s="69">
        <v>-13.5</v>
      </c>
      <c r="AC61" s="69">
        <v>-25.5</v>
      </c>
      <c r="AD61" s="69">
        <v>-14.7</v>
      </c>
      <c r="AE61" s="69">
        <v>0.9</v>
      </c>
      <c r="AF61" s="69">
        <v>-0.3</v>
      </c>
      <c r="AG61" s="69">
        <v>-0.7</v>
      </c>
      <c r="AH61" s="70">
        <v>-17.399999999999999</v>
      </c>
      <c r="AI61" s="68" t="s">
        <v>185</v>
      </c>
      <c r="AJ61" s="69">
        <v>-6.8</v>
      </c>
      <c r="AK61" s="69">
        <v>203.1</v>
      </c>
      <c r="AL61" s="69">
        <v>-14.6</v>
      </c>
      <c r="AM61" s="69">
        <v>-9.6</v>
      </c>
      <c r="AN61" s="69">
        <v>-14.4</v>
      </c>
      <c r="AO61" s="69">
        <v>-14.1</v>
      </c>
      <c r="AP61" s="69">
        <v>-13.1</v>
      </c>
      <c r="AQ61" s="69">
        <v>-14</v>
      </c>
      <c r="AR61" s="69">
        <v>-21.9</v>
      </c>
      <c r="AS61" s="69">
        <v>5</v>
      </c>
      <c r="AT61" s="69">
        <v>2.1</v>
      </c>
      <c r="AU61" s="69" t="s">
        <v>186</v>
      </c>
      <c r="AV61" s="69">
        <v>-20.100000000000001</v>
      </c>
      <c r="AW61" s="69">
        <v>19.899999999999999</v>
      </c>
      <c r="AX61" s="69">
        <v>-6.2</v>
      </c>
      <c r="AY61" s="70">
        <v>-8.6999999999999993</v>
      </c>
      <c r="AZ61" s="69">
        <v>-8.1999999999999993</v>
      </c>
      <c r="BA61" s="69">
        <v>4.4000000000000004</v>
      </c>
      <c r="BB61" s="69">
        <v>-3.1</v>
      </c>
      <c r="BC61" s="69">
        <v>2.8</v>
      </c>
      <c r="BD61" s="69">
        <v>-41.8</v>
      </c>
      <c r="BE61" s="69">
        <v>-11.7</v>
      </c>
      <c r="BF61" s="69">
        <v>-20.7</v>
      </c>
      <c r="BG61" s="69">
        <v>-14.6</v>
      </c>
      <c r="BH61" s="69">
        <v>-30</v>
      </c>
      <c r="BI61" s="69">
        <v>-15.6</v>
      </c>
      <c r="BJ61" s="69">
        <v>-17.899999999999999</v>
      </c>
      <c r="BK61" s="69" t="s">
        <v>208</v>
      </c>
      <c r="BL61" s="69">
        <v>-25.9</v>
      </c>
      <c r="BM61" s="69" t="s">
        <v>208</v>
      </c>
      <c r="BN61" s="69">
        <v>-11.3</v>
      </c>
      <c r="BO61" s="70" t="s">
        <v>208</v>
      </c>
    </row>
    <row r="62" spans="1:67" s="11" customFormat="1" ht="11.25" customHeight="1">
      <c r="A62" s="71" t="s">
        <v>187</v>
      </c>
      <c r="B62" s="52" t="s">
        <v>186</v>
      </c>
      <c r="C62" s="52" t="s">
        <v>186</v>
      </c>
      <c r="D62" s="52" t="s">
        <v>186</v>
      </c>
      <c r="E62" s="52"/>
      <c r="F62" s="72">
        <v>4.1228472420614821</v>
      </c>
      <c r="G62" s="72">
        <v>-5.7534339467211595</v>
      </c>
      <c r="H62" s="72">
        <v>-6.9477685207455124</v>
      </c>
      <c r="I62" s="72">
        <v>-12.756878724679694</v>
      </c>
      <c r="J62" s="72">
        <v>-5.3622263403010493</v>
      </c>
      <c r="K62" s="72">
        <v>-3.6212125809718998</v>
      </c>
      <c r="L62" s="72">
        <v>-3.4476292689829364</v>
      </c>
      <c r="M62" s="72">
        <v>-9.4545225497606395</v>
      </c>
      <c r="N62" s="72">
        <v>0.78139994387440481</v>
      </c>
      <c r="O62" s="72">
        <v>-2.7837078433817055</v>
      </c>
      <c r="P62" s="72">
        <v>1.826024764203666</v>
      </c>
      <c r="Q62" s="73">
        <v>-1.7841733377858446</v>
      </c>
      <c r="R62" s="72">
        <v>-1.0106660853039955</v>
      </c>
      <c r="S62" s="72">
        <v>-7.0577641681320245</v>
      </c>
      <c r="T62" s="72">
        <v>42.863535705666465</v>
      </c>
      <c r="U62" s="72">
        <v>16.857001564754668</v>
      </c>
      <c r="V62" s="72">
        <v>59.31743507047446</v>
      </c>
      <c r="W62" s="72">
        <v>-2.0011320971415927</v>
      </c>
      <c r="X62" s="72">
        <v>-5.0041237954926174</v>
      </c>
      <c r="Y62" s="72">
        <v>5.8903675310790362</v>
      </c>
      <c r="Z62" s="72">
        <v>1.6404297338269203</v>
      </c>
      <c r="AA62" s="73">
        <v>-6.2421072733208831</v>
      </c>
      <c r="AB62" s="72">
        <v>12.277961596689877</v>
      </c>
      <c r="AC62" s="72">
        <v>31.378952232144798</v>
      </c>
      <c r="AD62" s="72">
        <v>43.042549724452016</v>
      </c>
      <c r="AE62" s="72">
        <v>-38.425006301517264</v>
      </c>
      <c r="AF62" s="72">
        <v>-1.7625547476293804</v>
      </c>
      <c r="AG62" s="72">
        <v>1.4987161614414362</v>
      </c>
      <c r="AH62" s="73">
        <v>27.259507829977636</v>
      </c>
      <c r="AI62" s="71" t="s">
        <v>187</v>
      </c>
      <c r="AJ62" s="72">
        <v>-10.201497960169391</v>
      </c>
      <c r="AK62" s="72">
        <v>-54.199771606288117</v>
      </c>
      <c r="AL62" s="72">
        <v>-8.3506843045126402</v>
      </c>
      <c r="AM62" s="72">
        <v>5.4715509211071378</v>
      </c>
      <c r="AN62" s="72">
        <v>7.2660555106514693</v>
      </c>
      <c r="AO62" s="72">
        <v>-43.746255924371255</v>
      </c>
      <c r="AP62" s="72">
        <v>3.3190584684325444</v>
      </c>
      <c r="AQ62" s="72">
        <v>-1.1584135729409439</v>
      </c>
      <c r="AR62" s="72">
        <v>-14.871458327388936</v>
      </c>
      <c r="AS62" s="72">
        <v>12.355314007596732</v>
      </c>
      <c r="AT62" s="72">
        <v>-6.6334109069151879</v>
      </c>
      <c r="AU62" s="72" t="s">
        <v>186</v>
      </c>
      <c r="AV62" s="72">
        <v>0.27464001986096775</v>
      </c>
      <c r="AW62" s="72">
        <v>16.646192448618109</v>
      </c>
      <c r="AX62" s="72">
        <v>21.379638036346478</v>
      </c>
      <c r="AY62" s="73">
        <v>-10.437666012989141</v>
      </c>
      <c r="AZ62" s="72">
        <v>34.781984918815766</v>
      </c>
      <c r="BA62" s="72">
        <v>7.7179353672020881</v>
      </c>
      <c r="BB62" s="72">
        <v>-5.4744028843594776</v>
      </c>
      <c r="BC62" s="72">
        <v>-3.5950629563743774</v>
      </c>
      <c r="BD62" s="72">
        <v>36.872759856630836</v>
      </c>
      <c r="BE62" s="72">
        <v>-17.767281315287491</v>
      </c>
      <c r="BF62" s="72">
        <v>12.743994988405817</v>
      </c>
      <c r="BG62" s="72">
        <v>84.809636191854167</v>
      </c>
      <c r="BH62" s="72">
        <v>13.234915262921049</v>
      </c>
      <c r="BI62" s="72">
        <v>0.79038217666777655</v>
      </c>
      <c r="BJ62" s="72">
        <v>6.4455676374385575</v>
      </c>
      <c r="BK62" s="72" t="s">
        <v>208</v>
      </c>
      <c r="BL62" s="72">
        <v>-2.4265946570791925</v>
      </c>
      <c r="BM62" s="72" t="s">
        <v>208</v>
      </c>
      <c r="BN62" s="72">
        <v>-4.3652713025401511</v>
      </c>
      <c r="BO62" s="73" t="s">
        <v>208</v>
      </c>
    </row>
    <row r="63" spans="1:67" s="11" customFormat="1" ht="11.25" customHeight="1">
      <c r="A63" s="71" t="s">
        <v>188</v>
      </c>
      <c r="B63" s="52" t="s">
        <v>186</v>
      </c>
      <c r="C63" s="52" t="s">
        <v>186</v>
      </c>
      <c r="D63" s="52" t="s">
        <v>186</v>
      </c>
      <c r="E63" s="52"/>
      <c r="F63" s="72">
        <v>-9.0238458756232376E-2</v>
      </c>
      <c r="G63" s="72">
        <v>-1.5125628673106348</v>
      </c>
      <c r="H63" s="72">
        <v>-8.7131737654856067</v>
      </c>
      <c r="I63" s="72">
        <v>-4.3207304165110401</v>
      </c>
      <c r="J63" s="72">
        <v>-8.3277332334455281</v>
      </c>
      <c r="K63" s="72">
        <v>15.094496620084769</v>
      </c>
      <c r="L63" s="72">
        <v>-8.4790654464235757</v>
      </c>
      <c r="M63" s="72">
        <v>7.0922283395422454</v>
      </c>
      <c r="N63" s="72">
        <v>-3.9729536862288057</v>
      </c>
      <c r="O63" s="72">
        <v>-6.4087315077264293</v>
      </c>
      <c r="P63" s="72">
        <v>0.98105378071578286</v>
      </c>
      <c r="Q63" s="73">
        <v>11.081152208625895</v>
      </c>
      <c r="R63" s="72">
        <v>-7.8914932910713276</v>
      </c>
      <c r="S63" s="72">
        <v>12.358945427671514</v>
      </c>
      <c r="T63" s="72">
        <v>38.842101947273477</v>
      </c>
      <c r="U63" s="72">
        <v>46.974616631990017</v>
      </c>
      <c r="V63" s="72">
        <v>35.438459252662739</v>
      </c>
      <c r="W63" s="72">
        <v>3.6211756028686466</v>
      </c>
      <c r="X63" s="72">
        <v>4.2592708860826178</v>
      </c>
      <c r="Y63" s="72">
        <v>12.391528465438256</v>
      </c>
      <c r="Z63" s="72">
        <v>5.4682186738673977E-2</v>
      </c>
      <c r="AA63" s="73">
        <v>-6.9662505930574383</v>
      </c>
      <c r="AB63" s="72">
        <v>0.40472284118690993</v>
      </c>
      <c r="AC63" s="72">
        <v>-21.879907331113898</v>
      </c>
      <c r="AD63" s="72">
        <v>19.031146221193509</v>
      </c>
      <c r="AE63" s="72">
        <v>100.22144034643108</v>
      </c>
      <c r="AF63" s="72">
        <v>6.9883394960522622</v>
      </c>
      <c r="AG63" s="72">
        <v>9.0798166577451127</v>
      </c>
      <c r="AH63" s="73">
        <v>-26.412938384459892</v>
      </c>
      <c r="AI63" s="71" t="s">
        <v>188</v>
      </c>
      <c r="AJ63" s="72">
        <v>-0.78372630388830089</v>
      </c>
      <c r="AK63" s="72">
        <v>34.530526333128023</v>
      </c>
      <c r="AL63" s="72">
        <v>2.4574595995289172</v>
      </c>
      <c r="AM63" s="72">
        <v>-21.085081750675229</v>
      </c>
      <c r="AN63" s="72">
        <v>-4.4188022720157392</v>
      </c>
      <c r="AO63" s="72">
        <v>16.030337688293145</v>
      </c>
      <c r="AP63" s="72">
        <v>-3.2312233340158514</v>
      </c>
      <c r="AQ63" s="72">
        <v>-1.5879359249440768</v>
      </c>
      <c r="AR63" s="72">
        <v>17.99693929774277</v>
      </c>
      <c r="AS63" s="72">
        <v>-4.5679397200119354</v>
      </c>
      <c r="AT63" s="72">
        <v>-26.312712428503275</v>
      </c>
      <c r="AU63" s="72" t="s">
        <v>186</v>
      </c>
      <c r="AV63" s="72">
        <v>43.984368536953355</v>
      </c>
      <c r="AW63" s="72">
        <v>-12.929806919780248</v>
      </c>
      <c r="AX63" s="72">
        <v>7.9276953002145518</v>
      </c>
      <c r="AY63" s="73">
        <v>25.942551202037606</v>
      </c>
      <c r="AZ63" s="72">
        <v>1.9735890447043118</v>
      </c>
      <c r="BA63" s="72">
        <v>18.178279888848209</v>
      </c>
      <c r="BB63" s="72">
        <v>-23.631400608536566</v>
      </c>
      <c r="BC63" s="72">
        <v>-32.797827399298967</v>
      </c>
      <c r="BD63" s="72">
        <v>-12.749476611083281</v>
      </c>
      <c r="BE63" s="72">
        <v>12.493096211200722</v>
      </c>
      <c r="BF63" s="72">
        <v>7.3213520779390535</v>
      </c>
      <c r="BG63" s="72">
        <v>60.067174317011904</v>
      </c>
      <c r="BH63" s="72">
        <v>2.0321550977533605</v>
      </c>
      <c r="BI63" s="72">
        <v>12.744769108616964</v>
      </c>
      <c r="BJ63" s="72">
        <v>-1.9346056223542405</v>
      </c>
      <c r="BK63" s="72" t="s">
        <v>208</v>
      </c>
      <c r="BL63" s="72">
        <v>51.409087645587221</v>
      </c>
      <c r="BM63" s="72" t="s">
        <v>208</v>
      </c>
      <c r="BN63" s="72">
        <v>16.987896542611608</v>
      </c>
      <c r="BO63" s="73" t="s">
        <v>208</v>
      </c>
    </row>
    <row r="64" spans="1:67" s="11" customFormat="1" ht="11.25" customHeight="1">
      <c r="A64" s="71" t="s">
        <v>189</v>
      </c>
      <c r="B64" s="52" t="s">
        <v>186</v>
      </c>
      <c r="C64" s="52" t="s">
        <v>186</v>
      </c>
      <c r="D64" s="52" t="s">
        <v>186</v>
      </c>
      <c r="E64" s="52"/>
      <c r="F64" s="72">
        <v>2.4411743298588675</v>
      </c>
      <c r="G64" s="72">
        <v>-1.6486778878906847</v>
      </c>
      <c r="H64" s="72">
        <v>-4.3373433512952317</v>
      </c>
      <c r="I64" s="72">
        <v>-3.2922786010855134</v>
      </c>
      <c r="J64" s="72">
        <v>-0.9643659296746705</v>
      </c>
      <c r="K64" s="72">
        <v>-6.2085238415331503</v>
      </c>
      <c r="L64" s="72">
        <v>9.9005079478486238</v>
      </c>
      <c r="M64" s="72">
        <v>-1.6156766907587752</v>
      </c>
      <c r="N64" s="72">
        <v>10.721337164764464</v>
      </c>
      <c r="O64" s="73">
        <v>2.1898623371871366</v>
      </c>
      <c r="P64" s="81">
        <v>4.8439923077518756</v>
      </c>
      <c r="Q64" s="73">
        <v>0.30516024528519381</v>
      </c>
      <c r="R64" s="72">
        <v>-12.745199653225427</v>
      </c>
      <c r="S64" s="72">
        <v>-8.9824504806525596</v>
      </c>
      <c r="T64" s="72">
        <v>16.136338823995061</v>
      </c>
      <c r="U64" s="72">
        <v>16.250218064881622</v>
      </c>
      <c r="V64" s="72">
        <v>16.326786256800688</v>
      </c>
      <c r="W64" s="72">
        <v>0.95896882274952588</v>
      </c>
      <c r="X64" s="72">
        <v>2.3299399441556261</v>
      </c>
      <c r="Y64" s="72">
        <v>-8.5275328082234125</v>
      </c>
      <c r="Z64" s="72">
        <v>-14.61871128829786</v>
      </c>
      <c r="AA64" s="73">
        <v>25.572819504351486</v>
      </c>
      <c r="AB64" s="72">
        <v>-5.8292192710947717</v>
      </c>
      <c r="AC64" s="72">
        <v>17.903699837150782</v>
      </c>
      <c r="AD64" s="72">
        <v>-28.151061123347759</v>
      </c>
      <c r="AE64" s="72">
        <v>-42.03712620780454</v>
      </c>
      <c r="AF64" s="72">
        <v>-16.859123007704653</v>
      </c>
      <c r="AG64" s="72">
        <v>4.5380512875121894</v>
      </c>
      <c r="AH64" s="73">
        <v>18.073462662657036</v>
      </c>
      <c r="AI64" s="71" t="s">
        <v>189</v>
      </c>
      <c r="AJ64" s="72">
        <v>-13.848173520231512</v>
      </c>
      <c r="AK64" s="72">
        <v>-45.372824771556743</v>
      </c>
      <c r="AL64" s="72">
        <v>-18.259296655341913</v>
      </c>
      <c r="AM64" s="72">
        <v>7.8496586756893123</v>
      </c>
      <c r="AN64" s="72">
        <v>-18.018664480497719</v>
      </c>
      <c r="AO64" s="72">
        <v>-5.5893856544975762</v>
      </c>
      <c r="AP64" s="72">
        <v>-13.910667403982686</v>
      </c>
      <c r="AQ64" s="72">
        <v>-4.7764932025527855</v>
      </c>
      <c r="AR64" s="72">
        <v>-18.188017030443831</v>
      </c>
      <c r="AS64" s="72">
        <v>24.875362562135379</v>
      </c>
      <c r="AT64" s="72">
        <v>36.766237203285698</v>
      </c>
      <c r="AU64" s="72" t="s">
        <v>186</v>
      </c>
      <c r="AV64" s="72">
        <v>1.7718941581800607</v>
      </c>
      <c r="AW64" s="72">
        <v>17.3</v>
      </c>
      <c r="AX64" s="72">
        <v>-2.3505724228595852</v>
      </c>
      <c r="AY64" s="73">
        <v>-5.6882439278007553</v>
      </c>
      <c r="AZ64" s="72">
        <v>0.31167104730658934</v>
      </c>
      <c r="BA64" s="72">
        <v>-7.6984547971770496</v>
      </c>
      <c r="BB64" s="72">
        <v>7.9934810172034076E-2</v>
      </c>
      <c r="BC64" s="72">
        <v>0.41487929135000456</v>
      </c>
      <c r="BD64" s="72">
        <v>-16.333779455769587</v>
      </c>
      <c r="BE64" s="72">
        <v>3.3500595839278162</v>
      </c>
      <c r="BF64" s="72">
        <v>2.6353645828361749</v>
      </c>
      <c r="BG64" s="72">
        <v>-14.074066384625127</v>
      </c>
      <c r="BH64" s="72">
        <v>-0.91071830063300752</v>
      </c>
      <c r="BI64" s="72">
        <v>0.96866810645835244</v>
      </c>
      <c r="BJ64" s="72">
        <v>11.221935397724494</v>
      </c>
      <c r="BK64" s="72" t="s">
        <v>208</v>
      </c>
      <c r="BL64" s="72">
        <v>-3.3380210014995697</v>
      </c>
      <c r="BM64" s="72" t="s">
        <v>208</v>
      </c>
      <c r="BN64" s="72">
        <v>-4.1321104356205467</v>
      </c>
      <c r="BO64" s="73" t="s">
        <v>208</v>
      </c>
    </row>
    <row r="65" spans="1:67" s="11" customFormat="1" ht="11.25" customHeight="1">
      <c r="A65" s="71" t="s">
        <v>190</v>
      </c>
      <c r="B65" s="52" t="s">
        <v>186</v>
      </c>
      <c r="C65" s="52" t="s">
        <v>186</v>
      </c>
      <c r="D65" s="52" t="s">
        <v>186</v>
      </c>
      <c r="E65" s="52"/>
      <c r="F65" s="72">
        <v>0.55479539638679398</v>
      </c>
      <c r="G65" s="72">
        <v>2.3704165095163319</v>
      </c>
      <c r="H65" s="72">
        <v>3.6359800010661303</v>
      </c>
      <c r="I65" s="72">
        <v>-0.80172112988378785</v>
      </c>
      <c r="J65" s="72">
        <v>-2.0885021513773552</v>
      </c>
      <c r="K65" s="72">
        <v>11.621832365861167</v>
      </c>
      <c r="L65" s="72">
        <v>-5.4580116881305685</v>
      </c>
      <c r="M65" s="72">
        <v>4.8093373823171532</v>
      </c>
      <c r="N65" s="72">
        <v>-3.4213820365545189</v>
      </c>
      <c r="O65" s="72">
        <v>0.97604222076202518</v>
      </c>
      <c r="P65" s="72">
        <v>2.8383502958135693</v>
      </c>
      <c r="Q65" s="73">
        <v>-7.3728837743013145</v>
      </c>
      <c r="R65" s="72">
        <v>12.643694422438983</v>
      </c>
      <c r="S65" s="72">
        <v>10.364262377091407</v>
      </c>
      <c r="T65" s="72">
        <v>-44.123958870427657</v>
      </c>
      <c r="U65" s="72">
        <v>-24.497787391233445</v>
      </c>
      <c r="V65" s="72">
        <v>-52.499966841742271</v>
      </c>
      <c r="W65" s="72">
        <v>2.5013492983941177</v>
      </c>
      <c r="X65" s="72">
        <v>1.0970087956884811</v>
      </c>
      <c r="Y65" s="72">
        <v>-2.0590586650780551</v>
      </c>
      <c r="Z65" s="72">
        <v>4.830125558752286</v>
      </c>
      <c r="AA65" s="73">
        <v>8.4169822893323243</v>
      </c>
      <c r="AB65" s="72">
        <v>41.651855602505918</v>
      </c>
      <c r="AC65" s="72">
        <v>51.978570402051162</v>
      </c>
      <c r="AD65" s="72">
        <v>106.65559236196782</v>
      </c>
      <c r="AE65" s="72">
        <v>129.84539607478553</v>
      </c>
      <c r="AF65" s="72">
        <v>11.797341797016998</v>
      </c>
      <c r="AG65" s="72">
        <v>3.2997689678573039</v>
      </c>
      <c r="AH65" s="73">
        <v>-12.732783873083648</v>
      </c>
      <c r="AI65" s="71" t="s">
        <v>190</v>
      </c>
      <c r="AJ65" s="72">
        <v>9.4258195418709647</v>
      </c>
      <c r="AK65" s="72">
        <v>154.1095857479871</v>
      </c>
      <c r="AL65" s="72">
        <v>4.2371280024141811</v>
      </c>
      <c r="AM65" s="72">
        <v>-1.3311166285670595</v>
      </c>
      <c r="AN65" s="72">
        <v>5.3718620327080799</v>
      </c>
      <c r="AO65" s="72">
        <v>-46.193342827769179</v>
      </c>
      <c r="AP65" s="72">
        <v>1.3178404421142034</v>
      </c>
      <c r="AQ65" s="72">
        <v>9.5651450021190243</v>
      </c>
      <c r="AR65" s="72">
        <v>7.9391851951102126</v>
      </c>
      <c r="AS65" s="72">
        <v>-2.624245389042585</v>
      </c>
      <c r="AT65" s="72">
        <v>-7.5212341021089486</v>
      </c>
      <c r="AU65" s="72" t="s">
        <v>186</v>
      </c>
      <c r="AV65" s="72">
        <v>-15.310490774821133</v>
      </c>
      <c r="AW65" s="72">
        <v>9.6134587909849358</v>
      </c>
      <c r="AX65" s="72">
        <v>2.5770958532379069</v>
      </c>
      <c r="AY65" s="73">
        <v>15.375920381949797</v>
      </c>
      <c r="AZ65" s="72">
        <v>-5.0319270210061688</v>
      </c>
      <c r="BA65" s="72">
        <v>19.354714184571378</v>
      </c>
      <c r="BB65" s="72">
        <v>16.672914542477997</v>
      </c>
      <c r="BC65" s="72">
        <v>20.638982363055433</v>
      </c>
      <c r="BD65" s="72">
        <v>-28.302798103085848</v>
      </c>
      <c r="BE65" s="72">
        <v>13.482877883542741</v>
      </c>
      <c r="BF65" s="72">
        <v>-3.7205956481824956</v>
      </c>
      <c r="BG65" s="72">
        <v>1.207538067429212</v>
      </c>
      <c r="BH65" s="72">
        <v>0.65298141865115156</v>
      </c>
      <c r="BI65" s="72">
        <v>0.14815685165771697</v>
      </c>
      <c r="BJ65" s="72">
        <v>-7.4749304256833256</v>
      </c>
      <c r="BK65" s="72" t="s">
        <v>208</v>
      </c>
      <c r="BL65" s="72">
        <v>10.290329691948742</v>
      </c>
      <c r="BM65" s="72" t="s">
        <v>208</v>
      </c>
      <c r="BN65" s="72">
        <v>4.8672253542672195</v>
      </c>
      <c r="BO65" s="73" t="s">
        <v>208</v>
      </c>
    </row>
    <row r="66" spans="1:67" s="11" customFormat="1" ht="11.25" customHeight="1">
      <c r="A66" s="75" t="s">
        <v>191</v>
      </c>
      <c r="B66" s="63" t="s">
        <v>186</v>
      </c>
      <c r="C66" s="63" t="s">
        <v>186</v>
      </c>
      <c r="D66" s="63" t="s">
        <v>186</v>
      </c>
      <c r="E66" s="63"/>
      <c r="F66" s="76">
        <f>(100+F59)/(100+0)*100-100</f>
        <v>9.3209015638347097</v>
      </c>
      <c r="G66" s="76">
        <f>(100+G59)/(100+0.2)*100-100</f>
        <v>-2.9464842257083035</v>
      </c>
      <c r="H66" s="76">
        <f>(100+H59)/(100+1.4)*100-100</f>
        <v>-2.4646432523561401</v>
      </c>
      <c r="I66" s="76">
        <f>(100+I59)/(100+0.7)*100-100</f>
        <v>-6.4583782671747088</v>
      </c>
      <c r="J66" s="76">
        <f>(100+J59)/(100-0.8)*100-100</f>
        <v>5.6335750592588596</v>
      </c>
      <c r="K66" s="76">
        <f>(100+K59)/(100+1.7)*100-100</f>
        <v>3.1045773723177064</v>
      </c>
      <c r="L66" s="76">
        <f>(100+L59)/(100-7.7)*100-100</f>
        <v>6.2501580217420667</v>
      </c>
      <c r="M66" s="76">
        <f>(100+M59)/(100+7.2)*100-100</f>
        <v>-7.9261224153440537</v>
      </c>
      <c r="N66" s="76">
        <f>(100+N59)/(100+0.9)*100-100</f>
        <v>1.7485907547018797</v>
      </c>
      <c r="O66" s="76">
        <f>(100+O59)/(100+3.1)*100-100</f>
        <v>-0.64399465065802985</v>
      </c>
      <c r="P66" s="76">
        <f>(100+P59)/(100+2.4)*100-100</f>
        <v>2.9409327006018344</v>
      </c>
      <c r="Q66" s="77">
        <f>(100+Q59)/(100+2.5)*100-100</f>
        <v>14.280064513338317</v>
      </c>
      <c r="R66" s="76">
        <f>(100+R59)/(100+0)*100-100</f>
        <v>-11.610846520202784</v>
      </c>
      <c r="S66" s="76">
        <f>(100+S59)/(100+0)*100-100</f>
        <v>-17.589607948280758</v>
      </c>
      <c r="T66" s="76">
        <f>(100+T59)/(100-1.2)*100-100</f>
        <v>10.433531787363819</v>
      </c>
      <c r="U66" s="76">
        <f>(100+U59)/(100-3.9)*100-100</f>
        <v>4.0463401047556857</v>
      </c>
      <c r="V66" s="76">
        <f>(100+V59)/(100-0.3)*100-100</f>
        <v>15.700235906056776</v>
      </c>
      <c r="W66" s="76">
        <f>(100+W59)/(100-1.7)*100-100</f>
        <v>8.0796451134036005</v>
      </c>
      <c r="X66" s="76">
        <f>(100+X59)/(100-1.3)*100-100</f>
        <v>9.300399343128845</v>
      </c>
      <c r="Y66" s="76">
        <f>(100+Y59)/(100-2.2)*100-100</f>
        <v>6.7503378979073716</v>
      </c>
      <c r="Z66" s="76">
        <f>(100+Z59)/(100-4.2)*100-100</f>
        <v>8.5199877877311962</v>
      </c>
      <c r="AA66" s="77">
        <f>(100+AA59)/(100+0)*100-100</f>
        <v>6.0947925981976994</v>
      </c>
      <c r="AB66" s="76">
        <f>(100+AB59)/(100-1)*100-100</f>
        <v>-11.497859822396464</v>
      </c>
      <c r="AC66" s="76">
        <f>(100+AC59)/(100-2.4)*100-100</f>
        <v>-5.5342596923899379</v>
      </c>
      <c r="AD66" s="76">
        <f>(100+AD59)/(100+1.3)*100-100</f>
        <v>-20.986436742281398</v>
      </c>
      <c r="AE66" s="76">
        <f>(100+AE59)/(100-7.7)*100-100</f>
        <v>-45.529647176053288</v>
      </c>
      <c r="AF66" s="76">
        <f>(100+AF59)/(100-0.4)*100-100</f>
        <v>-6.029763770077551</v>
      </c>
      <c r="AG66" s="76">
        <f>(100+AG59)/(100+0.7)*100-100</f>
        <v>8.1373084133422822</v>
      </c>
      <c r="AH66" s="77">
        <f>(100+AH59)/(100+0)*100-100</f>
        <v>4.2431787529826863</v>
      </c>
      <c r="AI66" s="75" t="s">
        <v>191</v>
      </c>
      <c r="AJ66" s="76">
        <f>(100+AJ59)/(100+2.4)*100-100</f>
        <v>-7.4986365726248323</v>
      </c>
      <c r="AK66" s="76">
        <f>(100+AK59)/(100-6.1)*100-100</f>
        <v>-79.480713444846941</v>
      </c>
      <c r="AL66" s="76">
        <f>(100+AL59)/(100+1.3)*100-100</f>
        <v>4.9049814913621361</v>
      </c>
      <c r="AM66" s="76">
        <f>(100+AM59)/(100+6.2)*100-100</f>
        <v>-6.8046080384522298</v>
      </c>
      <c r="AN66" s="76">
        <f>(100+AN59)/(100+7.4)*100-100</f>
        <v>-1.5667221666337525</v>
      </c>
      <c r="AO66" s="76">
        <f>(100+AO59)/(100-0.6)*100-100</f>
        <v>-23.322070447039479</v>
      </c>
      <c r="AP66" s="76">
        <f>(100+AP59)/(100+3.8)*100-100</f>
        <v>-16.857482311409541</v>
      </c>
      <c r="AQ66" s="76">
        <f>(100+AQ59)/(100-0.1)*100-100</f>
        <v>11.254012514154056</v>
      </c>
      <c r="AR66" s="76">
        <f>(100+AR59)/(100-0.1)*100-100</f>
        <v>14.50975306396991</v>
      </c>
      <c r="AS66" s="76">
        <f>(100+AS59)/(100+0)*100-100</f>
        <v>-2.9531131173338991</v>
      </c>
      <c r="AT66" s="76">
        <f>(100+AT59)/(100+0.4)*100-100</f>
        <v>1.0308806833135691</v>
      </c>
      <c r="AU66" s="76" t="s">
        <v>186</v>
      </c>
      <c r="AV66" s="76">
        <f>(100+AV59)/(100+1.5)*100-100</f>
        <v>19.201071460024409</v>
      </c>
      <c r="AW66" s="76">
        <f>(100+AW59)/(100-0.7)*100-100</f>
        <v>-10.907309294159035</v>
      </c>
      <c r="AX66" s="76">
        <f>(100+AX59)/(100-0.1)*100-100</f>
        <v>-9.0909751995004342</v>
      </c>
      <c r="AY66" s="77">
        <f>(100+AY59)/(100+0.1)*100-100</f>
        <v>-15.035642532559905</v>
      </c>
      <c r="AZ66" s="76">
        <f>(100+AZ59)/(100+0.1)*100-100</f>
        <v>-14.558693426265592</v>
      </c>
      <c r="BA66" s="76">
        <f>(100+BA59)/(100-0.7)*100-100</f>
        <v>9.3502848466009709</v>
      </c>
      <c r="BB66" s="76">
        <f>(100+BB59)/(100+1.9)*100-100</f>
        <v>17.937040371694678</v>
      </c>
      <c r="BC66" s="76">
        <f>(100+BC59)/(100+2.5)*100-100</f>
        <v>28.046120397219937</v>
      </c>
      <c r="BD66" s="76">
        <f>(100+BD59)/(100+0.3)*100-100</f>
        <v>20.376060909271018</v>
      </c>
      <c r="BE66" s="76">
        <f>(100+BE59)/(100+0)*100-100</f>
        <v>-9.7511071248388248</v>
      </c>
      <c r="BF66" s="76">
        <f>(100+BF59)/(100-1.1)*100-100</f>
        <v>5.6478871427964918</v>
      </c>
      <c r="BG66" s="76">
        <f>(100+BG59)/(100-5)*100-100</f>
        <v>28.958395801170155</v>
      </c>
      <c r="BH66" s="76">
        <f>(100+BH59)/(100-2.8)*100-100</f>
        <v>-5.4751556700277888</v>
      </c>
      <c r="BI66" s="76">
        <f>(100+BI59)/(100+0.3)*100-100</f>
        <v>-8.5636183691239438</v>
      </c>
      <c r="BJ66" s="76">
        <f>(100+BJ59)/(100-0.1)*100-100</f>
        <v>10.370177584033954</v>
      </c>
      <c r="BK66" s="76" t="s">
        <v>208</v>
      </c>
      <c r="BL66" s="76">
        <f>(100+BL59)/(100+1.4)*100-100</f>
        <v>-1.4168850061495419</v>
      </c>
      <c r="BM66" s="76" t="s">
        <v>208</v>
      </c>
      <c r="BN66" s="76">
        <f>(100+BN59)/(100+0)*100-100</f>
        <v>-3.8562547787634571E-2</v>
      </c>
      <c r="BO66" s="77" t="s">
        <v>208</v>
      </c>
    </row>
    <row r="67" spans="1:67" s="11" customFormat="1" ht="16.5" customHeight="1">
      <c r="A67" s="11" t="s">
        <v>209</v>
      </c>
    </row>
  </sheetData>
  <phoneticPr fontId="0"/>
  <printOptions horizontalCentered="1" verticalCentered="1"/>
  <pageMargins left="0.27559055118110237" right="0.27559055118110237" top="0.98425196850393704" bottom="0.23622047244094491" header="0.51181102362204722" footer="0.19685039370078741"/>
  <pageSetup paperSize="9" orientation="portrait" horizontalDpi="200" verticalDpi="200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富山市全世帯</vt:lpstr>
      <vt:lpstr>富山市全世帯!Print_Area</vt:lpstr>
    </vt:vector>
  </TitlesOfParts>
  <Company>富山県統計課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生計農林課</dc:creator>
  <cp:lastModifiedBy>555860</cp:lastModifiedBy>
  <dcterms:created xsi:type="dcterms:W3CDTF">2000-08-31T23:47:29Z</dcterms:created>
  <dcterms:modified xsi:type="dcterms:W3CDTF">2017-05-29T07:10:31Z</dcterms:modified>
</cp:coreProperties>
</file>