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237.2 h18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<sst xmlns="http://schemas.openxmlformats.org/spreadsheetml/2006/main" count="38" uniqueCount="30">
  <si>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（単位　件）</t>
  </si>
  <si>
    <t>事　　　件</t>
  </si>
  <si>
    <t>受理</t>
  </si>
  <si>
    <t>既済</t>
  </si>
  <si>
    <t>未済</t>
  </si>
  <si>
    <t>総数</t>
  </si>
  <si>
    <t>旧受</t>
  </si>
  <si>
    <t>新受</t>
  </si>
  <si>
    <t>飛躍上告提起</t>
  </si>
  <si>
    <t>小　　　　計</t>
  </si>
  <si>
    <t>再（抗　　告）審</t>
  </si>
  <si>
    <t>和解</t>
  </si>
  <si>
    <t>督促</t>
  </si>
  <si>
    <t>通常訴訟</t>
  </si>
  <si>
    <t>公示催告</t>
  </si>
  <si>
    <t>少額訴訟</t>
  </si>
  <si>
    <t>保全命令</t>
  </si>
  <si>
    <t>少額訴訟判決に
対する異議申立</t>
  </si>
  <si>
    <t>過料</t>
  </si>
  <si>
    <t>共助</t>
  </si>
  <si>
    <t>手形、小切手訴訟</t>
  </si>
  <si>
    <t>雑</t>
  </si>
  <si>
    <t>再（訴　　訟）審</t>
  </si>
  <si>
    <t>資料　富山地方裁判所</t>
  </si>
  <si>
    <t>平成14年</t>
  </si>
  <si>
    <t>23-2-2簡　易　裁　判　所</t>
  </si>
  <si>
    <t>平成15年</t>
  </si>
  <si>
    <t>平成17年</t>
  </si>
  <si>
    <t>平成16年</t>
  </si>
  <si>
    <t>平成18年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</si>
</sst>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  <numFmt numFmtId="180" formatCode="#\ ###\ ##0.00\ \ \ \ "/>
    <numFmt numFmtId="181" formatCode="#\ ###\ ##0\ \ \ "/>
    <numFmt numFmtId="182" formatCode="###\ ##0\ "/>
    <numFmt numFmtId="183" formatCode="#\ ###\ ##0\ ;;\-\ "/>
  </numFmts>
  <fonts count="7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182" fontId="1" fillId="0" borderId="0" xfId="0" applyNumberFormat="1" applyFont="1" applyBorder="1" applyAlignment="1">
      <alignment horizontal="right" vertical="center"/>
    </xf>
    <xf numFmtId="182" fontId="1" fillId="0" borderId="6" xfId="0" applyNumberFormat="1" applyFont="1" applyBorder="1" applyAlignment="1">
      <alignment horizontal="right" vertical="center"/>
    </xf>
    <xf numFmtId="181" fontId="1" fillId="0" borderId="0" xfId="0" applyNumberFormat="1" applyFont="1" applyAlignment="1">
      <alignment horizontal="distributed" vertical="center"/>
    </xf>
    <xf numFmtId="182" fontId="3" fillId="0" borderId="0" xfId="0" applyNumberFormat="1" applyFont="1" applyBorder="1" applyAlignment="1">
      <alignment horizontal="right" vertical="center"/>
    </xf>
    <xf numFmtId="182" fontId="3" fillId="0" borderId="6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180" fontId="1" fillId="0" borderId="5" xfId="0" applyNumberFormat="1" applyFont="1" applyBorder="1" applyAlignment="1">
      <alignment horizontal="distributed" vertical="center"/>
    </xf>
    <xf numFmtId="181" fontId="1" fillId="0" borderId="0" xfId="0" applyNumberFormat="1" applyFont="1" applyBorder="1" applyAlignment="1">
      <alignment horizontal="distributed" vertical="center"/>
    </xf>
    <xf numFmtId="181" fontId="1" fillId="0" borderId="0" xfId="0" applyNumberFormat="1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horizontal="right" vertical="center"/>
    </xf>
    <xf numFmtId="181" fontId="3" fillId="0" borderId="0" xfId="0" applyNumberFormat="1" applyFont="1" applyBorder="1" applyAlignment="1">
      <alignment horizontal="distributed" vertical="center"/>
    </xf>
    <xf numFmtId="180" fontId="3" fillId="0" borderId="5" xfId="0" applyNumberFormat="1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176" fontId="1" fillId="0" borderId="7" xfId="0" applyNumberFormat="1" applyFont="1" applyBorder="1" applyAlignment="1">
      <alignment horizontal="right" vertical="center"/>
    </xf>
    <xf numFmtId="176" fontId="1" fillId="0" borderId="8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 vertical="center"/>
    </xf>
    <xf numFmtId="183" fontId="1" fillId="0" borderId="0" xfId="0" applyNumberFormat="1" applyFont="1" applyBorder="1" applyAlignment="1">
      <alignment horizontal="right" vertical="center"/>
    </xf>
    <xf numFmtId="183" fontId="1" fillId="0" borderId="6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distributed" vertical="center"/>
    </xf>
    <xf numFmtId="182" fontId="1" fillId="0" borderId="10" xfId="0" applyNumberFormat="1" applyFont="1" applyBorder="1" applyAlignment="1">
      <alignment horizontal="right" vertical="center"/>
    </xf>
    <xf numFmtId="183" fontId="1" fillId="0" borderId="0" xfId="0" applyNumberFormat="1" applyFont="1" applyBorder="1" applyAlignment="1">
      <alignment horizontal="right" vertical="center"/>
    </xf>
    <xf numFmtId="182" fontId="1" fillId="0" borderId="0" xfId="0" applyNumberFormat="1" applyFont="1" applyBorder="1" applyAlignment="1">
      <alignment horizontal="right" vertical="center"/>
    </xf>
    <xf numFmtId="183" fontId="1" fillId="0" borderId="6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showGridLines="0" tabSelected="1" zoomScale="120" zoomScaleNormal="120" workbookViewId="0" topLeftCell="A1">
      <selection activeCell="L16" sqref="L16"/>
    </sheetView>
  </sheetViews>
  <sheetFormatPr defaultColWidth="9.00390625" defaultRowHeight="13.5"/>
  <cols>
    <col min="1" max="1" width="0.6171875" style="1" customWidth="1"/>
    <col min="2" max="2" width="13.125" style="1" customWidth="1"/>
    <col min="3" max="3" width="0.6171875" style="1" customWidth="1"/>
    <col min="4" max="4" width="5.375" style="1" customWidth="1"/>
    <col min="5" max="8" width="5.25390625" style="1" customWidth="1"/>
    <col min="9" max="9" width="0.6171875" style="1" customWidth="1"/>
    <col min="10" max="10" width="13.00390625" style="1" customWidth="1"/>
    <col min="11" max="11" width="0.6171875" style="1" customWidth="1"/>
    <col min="12" max="15" width="5.25390625" style="1" customWidth="1"/>
    <col min="16" max="16" width="5.375" style="1" customWidth="1"/>
    <col min="17" max="17" width="2.25390625" style="2" customWidth="1"/>
    <col min="18" max="18" width="1.625" style="1" customWidth="1"/>
    <col min="19" max="19" width="1.4921875" style="1" customWidth="1"/>
    <col min="20" max="16384" width="8.875" style="1" customWidth="1"/>
  </cols>
  <sheetData>
    <row r="1" spans="2:16" ht="15.75" customHeight="1">
      <c r="B1" s="2"/>
      <c r="C1" s="2"/>
      <c r="D1" s="2"/>
      <c r="F1" s="38" t="s">
        <v>25</v>
      </c>
      <c r="G1" s="38"/>
      <c r="H1" s="38"/>
      <c r="I1" s="38"/>
      <c r="J1" s="38"/>
      <c r="K1" s="38"/>
      <c r="L1" s="38"/>
      <c r="O1" s="34"/>
      <c r="P1" s="33" t="s">
        <v>0</v>
      </c>
    </row>
    <row r="2" spans="1:12" ht="3" customHeight="1">
      <c r="A2" s="2"/>
      <c r="B2" s="2"/>
      <c r="C2" s="2"/>
      <c r="D2" s="2"/>
      <c r="E2" s="2"/>
      <c r="F2" s="2"/>
      <c r="G2" s="4"/>
      <c r="H2" s="4"/>
      <c r="I2" s="4"/>
      <c r="J2" s="4"/>
      <c r="K2" s="4"/>
      <c r="L2" s="3"/>
    </row>
    <row r="3" spans="1:17" s="7" customFormat="1" ht="18" customHeight="1">
      <c r="A3" s="41" t="s">
        <v>1</v>
      </c>
      <c r="B3" s="42"/>
      <c r="C3" s="43"/>
      <c r="D3" s="46" t="s">
        <v>2</v>
      </c>
      <c r="E3" s="47"/>
      <c r="F3" s="48"/>
      <c r="G3" s="49" t="s">
        <v>3</v>
      </c>
      <c r="H3" s="51" t="s">
        <v>4</v>
      </c>
      <c r="I3" s="41" t="s">
        <v>1</v>
      </c>
      <c r="J3" s="42"/>
      <c r="K3" s="43"/>
      <c r="L3" s="46" t="s">
        <v>2</v>
      </c>
      <c r="M3" s="47"/>
      <c r="N3" s="48"/>
      <c r="O3" s="49" t="s">
        <v>3</v>
      </c>
      <c r="P3" s="41" t="s">
        <v>4</v>
      </c>
      <c r="Q3" s="4"/>
    </row>
    <row r="4" spans="1:17" s="7" customFormat="1" ht="18" customHeight="1">
      <c r="A4" s="44"/>
      <c r="B4" s="44"/>
      <c r="C4" s="45"/>
      <c r="D4" s="8" t="s">
        <v>5</v>
      </c>
      <c r="E4" s="8" t="s">
        <v>6</v>
      </c>
      <c r="F4" s="8" t="s">
        <v>7</v>
      </c>
      <c r="G4" s="50"/>
      <c r="H4" s="52"/>
      <c r="I4" s="44"/>
      <c r="J4" s="44"/>
      <c r="K4" s="45"/>
      <c r="L4" s="8" t="s">
        <v>5</v>
      </c>
      <c r="M4" s="8" t="s">
        <v>6</v>
      </c>
      <c r="N4" s="8" t="s">
        <v>7</v>
      </c>
      <c r="O4" s="50"/>
      <c r="P4" s="53"/>
      <c r="Q4" s="4"/>
    </row>
    <row r="5" spans="2:17" s="7" customFormat="1" ht="3" customHeight="1">
      <c r="B5" s="5"/>
      <c r="C5" s="9"/>
      <c r="D5" s="5"/>
      <c r="E5" s="5"/>
      <c r="F5" s="5"/>
      <c r="G5" s="5"/>
      <c r="H5" s="6"/>
      <c r="I5" s="5"/>
      <c r="J5" s="5"/>
      <c r="K5" s="9"/>
      <c r="L5" s="5"/>
      <c r="M5" s="4"/>
      <c r="Q5" s="4"/>
    </row>
    <row r="6" spans="2:17" s="7" customFormat="1" ht="10.5" customHeight="1">
      <c r="B6" s="10" t="s">
        <v>24</v>
      </c>
      <c r="C6" s="11"/>
      <c r="D6" s="12">
        <v>8605</v>
      </c>
      <c r="E6" s="12">
        <v>422</v>
      </c>
      <c r="F6" s="12">
        <v>8183</v>
      </c>
      <c r="G6" s="12">
        <v>8104</v>
      </c>
      <c r="H6" s="13">
        <v>501</v>
      </c>
      <c r="I6" s="14"/>
      <c r="J6" s="10" t="s">
        <v>8</v>
      </c>
      <c r="K6" s="11"/>
      <c r="L6" s="35">
        <f aca="true" t="shared" si="0" ref="L6:L15">M6+N6</f>
        <v>0</v>
      </c>
      <c r="M6" s="35">
        <f>0+0+0+0</f>
        <v>0</v>
      </c>
      <c r="N6" s="35">
        <f>0+0+0+0</f>
        <v>0</v>
      </c>
      <c r="O6" s="35">
        <f>0+0+0+0</f>
        <v>0</v>
      </c>
      <c r="P6" s="35">
        <f>L6-O6</f>
        <v>0</v>
      </c>
      <c r="Q6" s="4"/>
    </row>
    <row r="7" spans="2:17" s="7" customFormat="1" ht="10.5" customHeight="1">
      <c r="B7" s="10" t="s">
        <v>26</v>
      </c>
      <c r="C7" s="11"/>
      <c r="D7" s="12">
        <v>7692</v>
      </c>
      <c r="E7" s="12">
        <v>501</v>
      </c>
      <c r="F7" s="12">
        <v>7191</v>
      </c>
      <c r="G7" s="12">
        <v>7231</v>
      </c>
      <c r="H7" s="13">
        <v>461</v>
      </c>
      <c r="I7" s="14"/>
      <c r="J7" s="17" t="s">
        <v>9</v>
      </c>
      <c r="K7" s="18"/>
      <c r="L7" s="15">
        <f>SUM(D11:D16)+L6</f>
        <v>2286</v>
      </c>
      <c r="M7" s="15">
        <f>SUM(E11:E16)+M6</f>
        <v>295</v>
      </c>
      <c r="N7" s="15">
        <f>SUM(F11:F16)+N6</f>
        <v>1991</v>
      </c>
      <c r="O7" s="15">
        <f>SUM(G11:G16)+O6</f>
        <v>1931</v>
      </c>
      <c r="P7" s="15">
        <f>SUM(H11:H16)+P6</f>
        <v>355</v>
      </c>
      <c r="Q7" s="4"/>
    </row>
    <row r="8" spans="2:17" s="7" customFormat="1" ht="10.5" customHeight="1">
      <c r="B8" s="10" t="s">
        <v>28</v>
      </c>
      <c r="C8" s="11"/>
      <c r="D8" s="12">
        <v>7071</v>
      </c>
      <c r="E8" s="12">
        <v>461</v>
      </c>
      <c r="F8" s="12">
        <v>6610</v>
      </c>
      <c r="G8" s="12">
        <v>6506</v>
      </c>
      <c r="H8" s="13">
        <v>565</v>
      </c>
      <c r="I8" s="14"/>
      <c r="J8" s="10" t="s">
        <v>10</v>
      </c>
      <c r="K8" s="19"/>
      <c r="L8" s="35">
        <f t="shared" si="0"/>
        <v>0</v>
      </c>
      <c r="M8" s="35">
        <f>0+0+0+0</f>
        <v>0</v>
      </c>
      <c r="N8" s="35">
        <f>0+0+0+0</f>
        <v>0</v>
      </c>
      <c r="O8" s="35">
        <f>0+0+0+0</f>
        <v>0</v>
      </c>
      <c r="P8" s="35">
        <f aca="true" t="shared" si="1" ref="P8:P15">L8-O8</f>
        <v>0</v>
      </c>
      <c r="Q8" s="4"/>
    </row>
    <row r="9" spans="2:17" s="7" customFormat="1" ht="10.5" customHeight="1">
      <c r="B9" s="10" t="s">
        <v>27</v>
      </c>
      <c r="C9" s="11"/>
      <c r="D9" s="12">
        <v>7047</v>
      </c>
      <c r="E9" s="12">
        <v>565</v>
      </c>
      <c r="F9" s="12">
        <v>6482</v>
      </c>
      <c r="G9" s="12">
        <v>6523</v>
      </c>
      <c r="H9" s="13">
        <v>524</v>
      </c>
      <c r="I9" s="14"/>
      <c r="J9" s="20" t="s">
        <v>11</v>
      </c>
      <c r="K9" s="19"/>
      <c r="L9" s="12">
        <f t="shared" si="0"/>
        <v>46</v>
      </c>
      <c r="M9" s="12">
        <f>2+0+0+0</f>
        <v>2</v>
      </c>
      <c r="N9" s="12">
        <f>39+5+0+0</f>
        <v>44</v>
      </c>
      <c r="O9" s="12">
        <f>41+5+0+0</f>
        <v>46</v>
      </c>
      <c r="P9" s="35">
        <f t="shared" si="1"/>
        <v>0</v>
      </c>
      <c r="Q9" s="4"/>
    </row>
    <row r="10" spans="2:17" s="7" customFormat="1" ht="10.5" customHeight="1">
      <c r="B10" s="32" t="s">
        <v>29</v>
      </c>
      <c r="C10" s="18"/>
      <c r="D10" s="15">
        <f>L7+L16</f>
        <v>7070</v>
      </c>
      <c r="E10" s="15">
        <f>M7+M16</f>
        <v>524</v>
      </c>
      <c r="F10" s="15">
        <f>N7+N16</f>
        <v>6546</v>
      </c>
      <c r="G10" s="15">
        <f>O7+O16</f>
        <v>6665</v>
      </c>
      <c r="H10" s="16">
        <f>P7+P16</f>
        <v>405</v>
      </c>
      <c r="I10" s="21"/>
      <c r="J10" s="20" t="s">
        <v>12</v>
      </c>
      <c r="K10" s="19"/>
      <c r="L10" s="12">
        <f t="shared" si="0"/>
        <v>2177</v>
      </c>
      <c r="M10" s="12">
        <f>48+0+7+8</f>
        <v>63</v>
      </c>
      <c r="N10" s="12">
        <f>1092+669+203+150</f>
        <v>2114</v>
      </c>
      <c r="O10" s="12">
        <f>1132+663+210+158</f>
        <v>2163</v>
      </c>
      <c r="P10" s="12">
        <f t="shared" si="1"/>
        <v>14</v>
      </c>
      <c r="Q10" s="4"/>
    </row>
    <row r="11" spans="2:17" s="7" customFormat="1" ht="10.5" customHeight="1">
      <c r="B11" s="10" t="s">
        <v>13</v>
      </c>
      <c r="C11" s="11"/>
      <c r="D11" s="12">
        <f aca="true" t="shared" si="2" ref="D11:D16">E11+F11</f>
        <v>2072</v>
      </c>
      <c r="E11" s="12">
        <f>173+63+17+11</f>
        <v>264</v>
      </c>
      <c r="F11" s="12">
        <f>1250+340+141+77</f>
        <v>1808</v>
      </c>
      <c r="G11" s="12">
        <f>1190+349+128+79</f>
        <v>1746</v>
      </c>
      <c r="H11" s="13">
        <f>D11-G11</f>
        <v>326</v>
      </c>
      <c r="I11" s="21"/>
      <c r="J11" s="20" t="s">
        <v>14</v>
      </c>
      <c r="K11" s="19"/>
      <c r="L11" s="12">
        <f t="shared" si="0"/>
        <v>64</v>
      </c>
      <c r="M11" s="12">
        <f>41+3+0+0</f>
        <v>44</v>
      </c>
      <c r="N11" s="12">
        <f>12+8+0+0</f>
        <v>20</v>
      </c>
      <c r="O11" s="12">
        <f>44+9+0+0</f>
        <v>53</v>
      </c>
      <c r="P11" s="12">
        <f t="shared" si="1"/>
        <v>11</v>
      </c>
      <c r="Q11" s="4"/>
    </row>
    <row r="12" spans="2:17" s="7" customFormat="1" ht="10.5" customHeight="1">
      <c r="B12" s="10" t="s">
        <v>15</v>
      </c>
      <c r="C12" s="11"/>
      <c r="D12" s="12">
        <f t="shared" si="2"/>
        <v>209</v>
      </c>
      <c r="E12" s="12">
        <f>17+6+5+1</f>
        <v>29</v>
      </c>
      <c r="F12" s="12">
        <f>106+46+21+7</f>
        <v>180</v>
      </c>
      <c r="G12" s="12">
        <f>105+43+26+6</f>
        <v>180</v>
      </c>
      <c r="H12" s="13">
        <f>D12-G12</f>
        <v>29</v>
      </c>
      <c r="I12" s="21"/>
      <c r="J12" s="20" t="s">
        <v>16</v>
      </c>
      <c r="K12" s="19"/>
      <c r="L12" s="12">
        <f t="shared" si="0"/>
        <v>21</v>
      </c>
      <c r="M12" s="35">
        <f>0+0+0+0</f>
        <v>0</v>
      </c>
      <c r="N12" s="12">
        <f>10+10+0+1</f>
        <v>21</v>
      </c>
      <c r="O12" s="12">
        <f>10+10+0+1</f>
        <v>21</v>
      </c>
      <c r="P12" s="35">
        <f t="shared" si="1"/>
        <v>0</v>
      </c>
      <c r="Q12" s="4"/>
    </row>
    <row r="13" spans="2:17" s="7" customFormat="1" ht="10.5" customHeight="1">
      <c r="B13" s="54" t="s">
        <v>17</v>
      </c>
      <c r="C13" s="11"/>
      <c r="D13" s="56">
        <f>E13+F13</f>
        <v>1</v>
      </c>
      <c r="E13" s="57">
        <f>0+0+0+0</f>
        <v>0</v>
      </c>
      <c r="F13" s="58">
        <f>1+0+0+0</f>
        <v>1</v>
      </c>
      <c r="G13" s="58">
        <f>1+0+0+0</f>
        <v>1</v>
      </c>
      <c r="H13" s="59">
        <f>D13-G13</f>
        <v>0</v>
      </c>
      <c r="I13" s="21"/>
      <c r="J13" s="20" t="s">
        <v>18</v>
      </c>
      <c r="K13" s="19"/>
      <c r="L13" s="12">
        <f t="shared" si="0"/>
        <v>68</v>
      </c>
      <c r="M13" s="12">
        <f>0+4+0+1</f>
        <v>5</v>
      </c>
      <c r="N13" s="12">
        <f>27+22+10+4</f>
        <v>63</v>
      </c>
      <c r="O13" s="12">
        <f>27+25+10+5</f>
        <v>67</v>
      </c>
      <c r="P13" s="12">
        <f t="shared" si="1"/>
        <v>1</v>
      </c>
      <c r="Q13" s="4"/>
    </row>
    <row r="14" spans="2:17" s="7" customFormat="1" ht="10.5" customHeight="1">
      <c r="B14" s="55"/>
      <c r="C14" s="11"/>
      <c r="D14" s="37"/>
      <c r="E14" s="57"/>
      <c r="F14" s="58"/>
      <c r="G14" s="58"/>
      <c r="H14" s="59"/>
      <c r="I14" s="21"/>
      <c r="J14" s="20" t="s">
        <v>19</v>
      </c>
      <c r="K14" s="19"/>
      <c r="L14" s="35">
        <f t="shared" si="0"/>
        <v>0</v>
      </c>
      <c r="M14" s="35">
        <f>0+0+0+0</f>
        <v>0</v>
      </c>
      <c r="N14" s="35">
        <f>0+0+0+0</f>
        <v>0</v>
      </c>
      <c r="O14" s="35">
        <f>0+0+0+0</f>
        <v>0</v>
      </c>
      <c r="P14" s="35">
        <f t="shared" si="1"/>
        <v>0</v>
      </c>
      <c r="Q14" s="4"/>
    </row>
    <row r="15" spans="2:17" s="7" customFormat="1" ht="10.5" customHeight="1">
      <c r="B15" s="10" t="s">
        <v>20</v>
      </c>
      <c r="C15" s="11"/>
      <c r="D15" s="12">
        <f t="shared" si="2"/>
        <v>4</v>
      </c>
      <c r="E15" s="12">
        <f>2+0+0+0</f>
        <v>2</v>
      </c>
      <c r="F15" s="12">
        <f>2+0+0+0</f>
        <v>2</v>
      </c>
      <c r="G15" s="12">
        <f>4+0+0+0</f>
        <v>4</v>
      </c>
      <c r="H15" s="36">
        <f>D15-G15</f>
        <v>0</v>
      </c>
      <c r="I15" s="21"/>
      <c r="J15" s="20" t="s">
        <v>21</v>
      </c>
      <c r="K15" s="19"/>
      <c r="L15" s="12">
        <f t="shared" si="0"/>
        <v>2408</v>
      </c>
      <c r="M15" s="12">
        <f>96+8+4+7</f>
        <v>115</v>
      </c>
      <c r="N15" s="12">
        <f>1457+534+168+134</f>
        <v>2293</v>
      </c>
      <c r="O15" s="12">
        <f>1541+532+170+141</f>
        <v>2384</v>
      </c>
      <c r="P15" s="12">
        <f t="shared" si="1"/>
        <v>24</v>
      </c>
      <c r="Q15" s="4"/>
    </row>
    <row r="16" spans="1:16" ht="10.5" customHeight="1">
      <c r="A16" s="2"/>
      <c r="B16" s="10" t="s">
        <v>22</v>
      </c>
      <c r="C16" s="11"/>
      <c r="D16" s="35">
        <f t="shared" si="2"/>
        <v>0</v>
      </c>
      <c r="E16" s="35">
        <f>0+0+0+0</f>
        <v>0</v>
      </c>
      <c r="F16" s="35">
        <f>0+0+0+0</f>
        <v>0</v>
      </c>
      <c r="G16" s="35">
        <f>0+0+0+0</f>
        <v>0</v>
      </c>
      <c r="H16" s="36">
        <f>D16-G16</f>
        <v>0</v>
      </c>
      <c r="I16" s="22"/>
      <c r="J16" s="23" t="s">
        <v>9</v>
      </c>
      <c r="K16" s="24"/>
      <c r="L16" s="15">
        <f>SUM(L8:L15)</f>
        <v>4784</v>
      </c>
      <c r="M16" s="15">
        <f>SUM(M8:M15)</f>
        <v>229</v>
      </c>
      <c r="N16" s="15">
        <f>SUM(N8:N15)</f>
        <v>4555</v>
      </c>
      <c r="O16" s="15">
        <f>SUM(O8:O15)</f>
        <v>4734</v>
      </c>
      <c r="P16" s="15">
        <f>SUM(P8:P15)</f>
        <v>50</v>
      </c>
    </row>
    <row r="17" spans="1:16" ht="3" customHeight="1">
      <c r="A17" s="29"/>
      <c r="B17" s="25"/>
      <c r="C17" s="26"/>
      <c r="D17" s="25"/>
      <c r="E17" s="25"/>
      <c r="F17" s="25"/>
      <c r="G17" s="27"/>
      <c r="H17" s="28"/>
      <c r="I17" s="29"/>
      <c r="J17" s="29"/>
      <c r="K17" s="29"/>
      <c r="L17" s="30"/>
      <c r="M17" s="29"/>
      <c r="N17" s="29"/>
      <c r="O17" s="29"/>
      <c r="P17" s="29"/>
    </row>
    <row r="19" spans="2:8" ht="12" customHeight="1">
      <c r="B19" s="39" t="s">
        <v>23</v>
      </c>
      <c r="C19" s="40"/>
      <c r="D19" s="40"/>
      <c r="E19" s="31"/>
      <c r="F19" s="31"/>
      <c r="G19" s="31"/>
      <c r="H19" s="31"/>
    </row>
  </sheetData>
  <mergeCells count="16">
    <mergeCell ref="O3:O4"/>
    <mergeCell ref="P3:P4"/>
    <mergeCell ref="B13:B14"/>
    <mergeCell ref="D13:D14"/>
    <mergeCell ref="E13:E14"/>
    <mergeCell ref="F13:F14"/>
    <mergeCell ref="G13:G14"/>
    <mergeCell ref="H13:H14"/>
    <mergeCell ref="I3:K4"/>
    <mergeCell ref="L3:N3"/>
    <mergeCell ref="F1:L1"/>
    <mergeCell ref="B19:D19"/>
    <mergeCell ref="A3:C4"/>
    <mergeCell ref="D3:F3"/>
    <mergeCell ref="G3:G4"/>
    <mergeCell ref="H3:H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2007-11-22T04:09:38Z</cp:lastPrinted>
  <dcterms:created xsi:type="dcterms:W3CDTF">2002-11-27T02:14:29Z</dcterms:created>
  <dcterms:modified xsi:type="dcterms:W3CDTF">2008-01-15T02:22:30Z</dcterms:modified>
  <cp:category/>
  <cp:version/>
  <cp:contentType/>
  <cp:contentStatus/>
</cp:coreProperties>
</file>