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autoCompressPictures="0"/>
  <xr:revisionPtr revIDLastSave="0" documentId="13_ncr:1_{F1ABE43C-A068-4ECF-8A4B-DE944E68E7BF}" xr6:coauthVersionLast="47" xr6:coauthVersionMax="47" xr10:uidLastSave="{00000000-0000-0000-0000-000000000000}"/>
  <bookViews>
    <workbookView xWindow="105" yWindow="240" windowWidth="28695" windowHeight="15240" tabRatio="788" firstSheet="3" activeTab="5" xr2:uid="{00000000-000D-0000-FFFF-FFFF00000000}"/>
  </bookViews>
  <sheets>
    <sheet name="1月" sheetId="14" state="hidden" r:id="rId1"/>
    <sheet name="2月" sheetId="15" state="hidden" r:id="rId2"/>
    <sheet name="3月" sheetId="16" state="hidden" r:id="rId3"/>
    <sheet name="4月" sheetId="17" r:id="rId4"/>
    <sheet name="5月" sheetId="18" r:id="rId5"/>
    <sheet name="6月" sheetId="19" r:id="rId6"/>
    <sheet name="7月" sheetId="20" state="hidden" r:id="rId7"/>
    <sheet name="8月" sheetId="21" state="hidden" r:id="rId8"/>
    <sheet name="9月" sheetId="22" state="hidden" r:id="rId9"/>
    <sheet name="10月" sheetId="23" state="hidden" r:id="rId10"/>
    <sheet name="11月" sheetId="24" state="hidden" r:id="rId11"/>
    <sheet name="12月" sheetId="25" state="hidden" r:id="rId12"/>
  </sheets>
  <definedNames>
    <definedName name="CalendarYear">'1月'!$K$3</definedName>
    <definedName name="ColumnTitleRegion1..H12.1">'1月'!$B$2</definedName>
    <definedName name="ColumnTitleRegion1..H12.10">'10月'!$B$2</definedName>
    <definedName name="ColumnTitleRegion1..H12.11">'11月'!$B$2</definedName>
    <definedName name="ColumnTitleRegion1..H12.12">'12月'!$B$2</definedName>
    <definedName name="ColumnTitleRegion1..H12.2">'2月'!$B$2</definedName>
    <definedName name="ColumnTitleRegion1..H12.3">'3月'!$B$2</definedName>
    <definedName name="ColumnTitleRegion1..H12.4">'4月'!$B$2</definedName>
    <definedName name="ColumnTitleRegion1..H12.5">'5月'!$B$2</definedName>
    <definedName name="ColumnTitleRegion1..H12.6">'6月'!$B$2</definedName>
    <definedName name="ColumnTitleRegion1..H12.7">'7月'!$B$2</definedName>
    <definedName name="ColumnTitleRegion1..H12.8">'8月'!$B$2</definedName>
    <definedName name="ColumnTitleRegion1..H12.9">'9月'!$B$2</definedName>
    <definedName name="ColumnTitleRegion2..C14.1">'1月'!$B$2</definedName>
    <definedName name="ColumnTitleRegion2..C14.10">'10月'!$B$2</definedName>
    <definedName name="ColumnTitleRegion2..C14.11">'11月'!$B$2</definedName>
    <definedName name="ColumnTitleRegion2..C14.12">'12月'!$B$2</definedName>
    <definedName name="ColumnTitleRegion2..C14.2">'2月'!$B$2</definedName>
    <definedName name="ColumnTitleRegion2..C14.3">'3月'!$B$2</definedName>
    <definedName name="ColumnTitleRegion2..C14.4">'4月'!$B$2</definedName>
    <definedName name="ColumnTitleRegion2..C14.5">'5月'!$B$2</definedName>
    <definedName name="ColumnTitleRegion2..C14.6">'6月'!$B$2</definedName>
    <definedName name="ColumnTitleRegion2..C14.7">'7月'!$B$2</definedName>
    <definedName name="ColumnTitleRegion2..C14.8">'8月'!$B$2</definedName>
    <definedName name="ColumnTitleRegion2..C14.9">'9月'!$B$2</definedName>
    <definedName name="DaysAndWeeks">{0,1,2,3,4,5,6} + {0;1;2;3;4;5}*7</definedName>
    <definedName name="_xlnm.Print_Area" localSheetId="0">'1月'!$A$1:$H$14</definedName>
    <definedName name="週の開始日">'1月'!$K$4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7" l="1"/>
  <c r="B1" i="18"/>
  <c r="B1" i="19"/>
  <c r="B1" i="20"/>
  <c r="B1" i="21"/>
  <c r="B1" i="22"/>
  <c r="B1" i="23"/>
  <c r="B1" i="24"/>
  <c r="B1" i="25"/>
  <c r="B1" i="16"/>
  <c r="B1" i="14"/>
  <c r="B1" i="15"/>
  <c r="B13" i="16" a="1"/>
  <c r="C13" i="16" s="1"/>
  <c r="H11" i="16"/>
  <c r="F11" i="16"/>
  <c r="B11" i="16" a="1"/>
  <c r="G11" i="16" s="1"/>
  <c r="B9" i="16" a="1"/>
  <c r="G9" i="16" s="1"/>
  <c r="D7" i="16"/>
  <c r="B7" i="16"/>
  <c r="B7" i="16" a="1"/>
  <c r="G7" i="16" s="1"/>
  <c r="H5" i="16"/>
  <c r="F5" i="16"/>
  <c r="D5" i="16"/>
  <c r="B5" i="16" a="1"/>
  <c r="G5" i="16" s="1"/>
  <c r="B3" i="16" a="1"/>
  <c r="G3" i="16" s="1"/>
  <c r="G2" i="16" s="1"/>
  <c r="B2" i="16"/>
  <c r="B13" i="17" a="1"/>
  <c r="C13" i="17" s="1"/>
  <c r="B11" i="17" a="1"/>
  <c r="G11" i="17" s="1"/>
  <c r="H9" i="17"/>
  <c r="B9" i="17"/>
  <c r="B9" i="17" a="1"/>
  <c r="G9" i="17" s="1"/>
  <c r="H7" i="17"/>
  <c r="F7" i="17"/>
  <c r="D7" i="17"/>
  <c r="B7" i="17"/>
  <c r="B7" i="17" a="1"/>
  <c r="G7" i="17" s="1"/>
  <c r="B5" i="17" a="1"/>
  <c r="G5" i="17" s="1"/>
  <c r="H3" i="17"/>
  <c r="H2" i="17" s="1"/>
  <c r="F3" i="17"/>
  <c r="F2" i="17" s="1"/>
  <c r="B3" i="17" a="1"/>
  <c r="G3" i="17" s="1"/>
  <c r="G2" i="17" s="1"/>
  <c r="B2" i="17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2" i="18"/>
  <c r="B13" i="19" a="1"/>
  <c r="C13" i="19" s="1"/>
  <c r="B11" i="19" a="1"/>
  <c r="G11" i="19" s="1"/>
  <c r="H9" i="19"/>
  <c r="B9" i="19"/>
  <c r="B9" i="19" a="1"/>
  <c r="G9" i="19" s="1"/>
  <c r="H7" i="19"/>
  <c r="F7" i="19"/>
  <c r="D7" i="19"/>
  <c r="B7" i="19"/>
  <c r="B7" i="19" a="1"/>
  <c r="G7" i="19" s="1"/>
  <c r="B5" i="19" a="1"/>
  <c r="G5" i="19" s="1"/>
  <c r="H3" i="19"/>
  <c r="H2" i="19" s="1"/>
  <c r="F3" i="19"/>
  <c r="F2" i="19" s="1"/>
  <c r="B3" i="19" a="1"/>
  <c r="G3" i="19" s="1"/>
  <c r="G2" i="19" s="1"/>
  <c r="B2" i="19"/>
  <c r="B13" i="20" a="1"/>
  <c r="C13" i="20" s="1"/>
  <c r="H11" i="20"/>
  <c r="F11" i="20"/>
  <c r="B11" i="20" a="1"/>
  <c r="G11" i="20" s="1"/>
  <c r="B9" i="20" a="1"/>
  <c r="G9" i="20" s="1"/>
  <c r="B7" i="20" a="1"/>
  <c r="G7" i="20" s="1"/>
  <c r="B5" i="20" a="1"/>
  <c r="G5" i="20" s="1"/>
  <c r="B3" i="20" a="1"/>
  <c r="G3" i="20" s="1"/>
  <c r="G2" i="20" s="1"/>
  <c r="B2" i="20"/>
  <c r="B13" i="21" a="1"/>
  <c r="B11" i="21" a="1"/>
  <c r="E11" i="21" s="1"/>
  <c r="E9" i="21"/>
  <c r="B9" i="21" a="1"/>
  <c r="B7" i="21" a="1"/>
  <c r="E7" i="21" s="1"/>
  <c r="E5" i="21"/>
  <c r="B5" i="21" a="1"/>
  <c r="B3" i="21" a="1"/>
  <c r="E3" i="21" s="1"/>
  <c r="E2" i="21" s="1"/>
  <c r="B2" i="21"/>
  <c r="B13" i="22" a="1"/>
  <c r="B13" i="22" s="1"/>
  <c r="G11" i="22"/>
  <c r="B11" i="22" a="1"/>
  <c r="C11" i="22" s="1"/>
  <c r="B9" i="22" a="1"/>
  <c r="G9" i="22" s="1"/>
  <c r="B7" i="22" a="1"/>
  <c r="G7" i="22" s="1"/>
  <c r="B5" i="22" a="1"/>
  <c r="G5" i="22" s="1"/>
  <c r="G3" i="22"/>
  <c r="G2" i="22" s="1"/>
  <c r="C3" i="22"/>
  <c r="C2" i="22" s="1"/>
  <c r="B3" i="22" a="1"/>
  <c r="B2" i="22"/>
  <c r="B13" i="23" a="1"/>
  <c r="B11" i="23" a="1"/>
  <c r="E11" i="23" s="1"/>
  <c r="B9" i="23" a="1"/>
  <c r="E9" i="23" s="1"/>
  <c r="E7" i="23"/>
  <c r="B7" i="23" a="1"/>
  <c r="B5" i="23" a="1"/>
  <c r="E5" i="23" s="1"/>
  <c r="B3" i="23" a="1"/>
  <c r="E3" i="23" s="1"/>
  <c r="E2" i="23" s="1"/>
  <c r="B2" i="23"/>
  <c r="B13" i="24" a="1"/>
  <c r="B13" i="24" s="1"/>
  <c r="B11" i="24" a="1"/>
  <c r="G11" i="24" s="1"/>
  <c r="B9" i="24" a="1"/>
  <c r="G9" i="24" s="1"/>
  <c r="B7" i="24" a="1"/>
  <c r="B5" i="24" a="1"/>
  <c r="B3" i="24" a="1"/>
  <c r="B2" i="24"/>
  <c r="C13" i="25"/>
  <c r="B13" i="25" a="1"/>
  <c r="B13" i="25" s="1"/>
  <c r="B11" i="25" a="1"/>
  <c r="C11" i="25" s="1"/>
  <c r="G9" i="25"/>
  <c r="B9" i="25" a="1"/>
  <c r="C9" i="25" s="1"/>
  <c r="G7" i="25"/>
  <c r="B7" i="25" a="1"/>
  <c r="C7" i="25" s="1"/>
  <c r="B5" i="25" a="1"/>
  <c r="G5" i="25" s="1"/>
  <c r="B3" i="25" a="1"/>
  <c r="G3" i="25" s="1"/>
  <c r="G2" i="25" s="1"/>
  <c r="B2" i="25"/>
  <c r="B13" i="14" a="1"/>
  <c r="B13" i="14" s="1"/>
  <c r="B11" i="14" a="1"/>
  <c r="B9" i="14" a="1"/>
  <c r="B7" i="14" a="1"/>
  <c r="B5" i="14" a="1"/>
  <c r="B3" i="14" a="1"/>
  <c r="B13" i="15" a="1"/>
  <c r="C13" i="15" s="1"/>
  <c r="B11" i="15" a="1"/>
  <c r="H11" i="15" s="1"/>
  <c r="B9" i="15" a="1"/>
  <c r="H9" i="15" s="1"/>
  <c r="B7" i="15" a="1"/>
  <c r="H7" i="15" s="1"/>
  <c r="B5" i="15" a="1"/>
  <c r="H5" i="15" s="1"/>
  <c r="B3" i="15" a="1"/>
  <c r="H3" i="15" s="1"/>
  <c r="H2" i="15" s="1"/>
  <c r="B2" i="15"/>
  <c r="B7" i="18" l="1"/>
  <c r="D7" i="18"/>
  <c r="D5" i="18"/>
  <c r="F11" i="18"/>
  <c r="F5" i="18"/>
  <c r="H11" i="18"/>
  <c r="H5" i="18"/>
  <c r="C5" i="25"/>
  <c r="B9" i="16"/>
  <c r="B11" i="17"/>
  <c r="B3" i="16"/>
  <c r="D9" i="16"/>
  <c r="G11" i="25"/>
  <c r="C9" i="24"/>
  <c r="C5" i="22"/>
  <c r="F9" i="20"/>
  <c r="B13" i="20"/>
  <c r="B5" i="19"/>
  <c r="D11" i="19"/>
  <c r="D3" i="18"/>
  <c r="D2" i="18" s="1"/>
  <c r="F9" i="18"/>
  <c r="B13" i="18"/>
  <c r="B5" i="17"/>
  <c r="D11" i="17"/>
  <c r="D3" i="16"/>
  <c r="D2" i="16" s="1"/>
  <c r="F9" i="16"/>
  <c r="B13" i="16"/>
  <c r="C9" i="22"/>
  <c r="B9" i="18"/>
  <c r="H9" i="20"/>
  <c r="D5" i="19"/>
  <c r="F11" i="19"/>
  <c r="F3" i="18"/>
  <c r="F2" i="18" s="1"/>
  <c r="H9" i="18"/>
  <c r="D5" i="17"/>
  <c r="F11" i="17"/>
  <c r="F3" i="16"/>
  <c r="F2" i="16" s="1"/>
  <c r="H9" i="16"/>
  <c r="C13" i="24"/>
  <c r="D9" i="20"/>
  <c r="B11" i="19"/>
  <c r="B3" i="18"/>
  <c r="D9" i="18"/>
  <c r="F5" i="19"/>
  <c r="H11" i="19"/>
  <c r="H3" i="18"/>
  <c r="H2" i="18" s="1"/>
  <c r="F5" i="17"/>
  <c r="H11" i="17"/>
  <c r="H3" i="16"/>
  <c r="H2" i="16" s="1"/>
  <c r="B9" i="20"/>
  <c r="C11" i="24"/>
  <c r="C7" i="22"/>
  <c r="B11" i="20"/>
  <c r="B3" i="19"/>
  <c r="H5" i="19"/>
  <c r="D9" i="19"/>
  <c r="F7" i="18"/>
  <c r="B11" i="18"/>
  <c r="B3" i="17"/>
  <c r="H5" i="17"/>
  <c r="D9" i="17"/>
  <c r="F7" i="16"/>
  <c r="B11" i="16"/>
  <c r="C3" i="25"/>
  <c r="C2" i="25" s="1"/>
  <c r="C13" i="22"/>
  <c r="D11" i="20"/>
  <c r="D3" i="19"/>
  <c r="D2" i="19" s="1"/>
  <c r="F9" i="19"/>
  <c r="B13" i="19"/>
  <c r="B5" i="18"/>
  <c r="H7" i="18"/>
  <c r="D11" i="18"/>
  <c r="D3" i="17"/>
  <c r="D2" i="17" s="1"/>
  <c r="F9" i="17"/>
  <c r="B13" i="17"/>
  <c r="B5" i="16"/>
  <c r="H7" i="16"/>
  <c r="D11" i="16"/>
  <c r="C3" i="15"/>
  <c r="C2" i="15" s="1"/>
  <c r="E3" i="15"/>
  <c r="E2" i="15" s="1"/>
  <c r="G3" i="15"/>
  <c r="G2" i="15" s="1"/>
  <c r="C5" i="15"/>
  <c r="E5" i="15"/>
  <c r="G5" i="15"/>
  <c r="C7" i="15"/>
  <c r="E7" i="15"/>
  <c r="G7" i="15"/>
  <c r="C9" i="15"/>
  <c r="E9" i="15"/>
  <c r="G9" i="15"/>
  <c r="C11" i="15"/>
  <c r="E11" i="15"/>
  <c r="G11" i="15"/>
  <c r="H3" i="14"/>
  <c r="H2" i="14" s="1"/>
  <c r="F3" i="14"/>
  <c r="F2" i="14" s="1"/>
  <c r="D3" i="14"/>
  <c r="D2" i="14" s="1"/>
  <c r="B3" i="14"/>
  <c r="E3" i="14"/>
  <c r="E2" i="14" s="1"/>
  <c r="H5" i="14"/>
  <c r="F5" i="14"/>
  <c r="D5" i="14"/>
  <c r="B5" i="14"/>
  <c r="E5" i="14"/>
  <c r="H7" i="14"/>
  <c r="F7" i="14"/>
  <c r="D7" i="14"/>
  <c r="B7" i="14"/>
  <c r="E7" i="14"/>
  <c r="H9" i="14"/>
  <c r="F9" i="14"/>
  <c r="D9" i="14"/>
  <c r="B9" i="14"/>
  <c r="E9" i="14"/>
  <c r="H11" i="14"/>
  <c r="F11" i="14"/>
  <c r="D11" i="14"/>
  <c r="B11" i="14"/>
  <c r="E11" i="14"/>
  <c r="H3" i="24"/>
  <c r="H2" i="24" s="1"/>
  <c r="F3" i="24"/>
  <c r="F2" i="24" s="1"/>
  <c r="D3" i="24"/>
  <c r="D2" i="24" s="1"/>
  <c r="B3" i="24"/>
  <c r="E3" i="24"/>
  <c r="E2" i="24" s="1"/>
  <c r="H5" i="24"/>
  <c r="F5" i="24"/>
  <c r="D5" i="24"/>
  <c r="B5" i="24"/>
  <c r="E5" i="24"/>
  <c r="H7" i="24"/>
  <c r="F7" i="24"/>
  <c r="D7" i="24"/>
  <c r="B7" i="24"/>
  <c r="E7" i="24"/>
  <c r="B3" i="15"/>
  <c r="D3" i="15"/>
  <c r="D2" i="15" s="1"/>
  <c r="F3" i="15"/>
  <c r="F2" i="15" s="1"/>
  <c r="B5" i="15"/>
  <c r="D5" i="15"/>
  <c r="F5" i="15"/>
  <c r="B7" i="15"/>
  <c r="D7" i="15"/>
  <c r="F7" i="15"/>
  <c r="B9" i="15"/>
  <c r="D9" i="15"/>
  <c r="F9" i="15"/>
  <c r="B11" i="15"/>
  <c r="D11" i="15"/>
  <c r="F11" i="15"/>
  <c r="B13" i="15"/>
  <c r="C3" i="14"/>
  <c r="C2" i="14" s="1"/>
  <c r="G3" i="14"/>
  <c r="G2" i="14" s="1"/>
  <c r="C5" i="14"/>
  <c r="G5" i="14"/>
  <c r="C7" i="14"/>
  <c r="G7" i="14"/>
  <c r="C9" i="14"/>
  <c r="G9" i="14"/>
  <c r="C11" i="14"/>
  <c r="G11" i="14"/>
  <c r="C13" i="14"/>
  <c r="H3" i="25"/>
  <c r="H2" i="25" s="1"/>
  <c r="F3" i="25"/>
  <c r="F2" i="25" s="1"/>
  <c r="D3" i="25"/>
  <c r="D2" i="25" s="1"/>
  <c r="B3" i="25"/>
  <c r="E3" i="25"/>
  <c r="E2" i="25" s="1"/>
  <c r="H5" i="25"/>
  <c r="F5" i="25"/>
  <c r="D5" i="25"/>
  <c r="B5" i="25"/>
  <c r="E5" i="25"/>
  <c r="H7" i="25"/>
  <c r="F7" i="25"/>
  <c r="D7" i="25"/>
  <c r="B7" i="25"/>
  <c r="E7" i="25"/>
  <c r="H9" i="25"/>
  <c r="F9" i="25"/>
  <c r="D9" i="25"/>
  <c r="B9" i="25"/>
  <c r="E9" i="25"/>
  <c r="H11" i="25"/>
  <c r="F11" i="25"/>
  <c r="D11" i="25"/>
  <c r="B11" i="25"/>
  <c r="E11" i="25"/>
  <c r="C3" i="24"/>
  <c r="C2" i="24" s="1"/>
  <c r="G3" i="24"/>
  <c r="G2" i="24" s="1"/>
  <c r="C5" i="24"/>
  <c r="G5" i="24"/>
  <c r="C7" i="24"/>
  <c r="G7" i="24"/>
  <c r="H3" i="23"/>
  <c r="H2" i="23" s="1"/>
  <c r="F3" i="23"/>
  <c r="F2" i="23" s="1"/>
  <c r="D3" i="23"/>
  <c r="D2" i="23" s="1"/>
  <c r="B3" i="23"/>
  <c r="G3" i="23"/>
  <c r="G2" i="23" s="1"/>
  <c r="C3" i="23"/>
  <c r="C2" i="23" s="1"/>
  <c r="H5" i="23"/>
  <c r="F5" i="23"/>
  <c r="D5" i="23"/>
  <c r="B5" i="23"/>
  <c r="G5" i="23"/>
  <c r="C5" i="23"/>
  <c r="H7" i="23"/>
  <c r="F7" i="23"/>
  <c r="D7" i="23"/>
  <c r="B7" i="23"/>
  <c r="G7" i="23"/>
  <c r="C7" i="23"/>
  <c r="H9" i="23"/>
  <c r="F9" i="23"/>
  <c r="D9" i="23"/>
  <c r="B9" i="23"/>
  <c r="G9" i="23"/>
  <c r="C9" i="23"/>
  <c r="H11" i="23"/>
  <c r="F11" i="23"/>
  <c r="D11" i="23"/>
  <c r="B11" i="23"/>
  <c r="G11" i="23"/>
  <c r="C11" i="23"/>
  <c r="B13" i="23"/>
  <c r="C13" i="23"/>
  <c r="H3" i="21"/>
  <c r="H2" i="21" s="1"/>
  <c r="F3" i="21"/>
  <c r="F2" i="21" s="1"/>
  <c r="D3" i="21"/>
  <c r="D2" i="21" s="1"/>
  <c r="B3" i="21"/>
  <c r="G3" i="21"/>
  <c r="G2" i="21" s="1"/>
  <c r="C3" i="21"/>
  <c r="C2" i="21" s="1"/>
  <c r="H5" i="21"/>
  <c r="F5" i="21"/>
  <c r="D5" i="21"/>
  <c r="B5" i="21"/>
  <c r="G5" i="21"/>
  <c r="C5" i="21"/>
  <c r="H7" i="21"/>
  <c r="F7" i="21"/>
  <c r="D7" i="21"/>
  <c r="B7" i="21"/>
  <c r="G7" i="21"/>
  <c r="C7" i="21"/>
  <c r="H9" i="21"/>
  <c r="F9" i="21"/>
  <c r="D9" i="21"/>
  <c r="B9" i="21"/>
  <c r="G9" i="21"/>
  <c r="C9" i="21"/>
  <c r="H11" i="21"/>
  <c r="F11" i="21"/>
  <c r="D11" i="21"/>
  <c r="B11" i="21"/>
  <c r="G11" i="21"/>
  <c r="C11" i="21"/>
  <c r="B13" i="21"/>
  <c r="C13" i="21"/>
  <c r="H9" i="24"/>
  <c r="F9" i="24"/>
  <c r="D9" i="24"/>
  <c r="B9" i="24"/>
  <c r="E9" i="24"/>
  <c r="H11" i="24"/>
  <c r="F11" i="24"/>
  <c r="D11" i="24"/>
  <c r="B11" i="24"/>
  <c r="E11" i="24"/>
  <c r="H3" i="22"/>
  <c r="H2" i="22" s="1"/>
  <c r="F3" i="22"/>
  <c r="F2" i="22" s="1"/>
  <c r="D3" i="22"/>
  <c r="D2" i="22" s="1"/>
  <c r="B3" i="22"/>
  <c r="E3" i="22"/>
  <c r="E2" i="22" s="1"/>
  <c r="H5" i="22"/>
  <c r="F5" i="22"/>
  <c r="D5" i="22"/>
  <c r="B5" i="22"/>
  <c r="E5" i="22"/>
  <c r="H7" i="22"/>
  <c r="F7" i="22"/>
  <c r="D7" i="22"/>
  <c r="B7" i="22"/>
  <c r="E7" i="22"/>
  <c r="H9" i="22"/>
  <c r="F9" i="22"/>
  <c r="D9" i="22"/>
  <c r="B9" i="22"/>
  <c r="E9" i="22"/>
  <c r="H11" i="22"/>
  <c r="F11" i="22"/>
  <c r="D11" i="22"/>
  <c r="B11" i="22"/>
  <c r="E11" i="22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H7" i="20"/>
  <c r="C3" i="20"/>
  <c r="C2" i="20" s="1"/>
  <c r="E3" i="20"/>
  <c r="E2" i="20" s="1"/>
  <c r="C5" i="20"/>
  <c r="E5" i="20"/>
  <c r="C7" i="20"/>
  <c r="E7" i="20"/>
  <c r="C9" i="20"/>
  <c r="E9" i="20"/>
  <c r="C11" i="20"/>
  <c r="E11" i="20"/>
  <c r="C3" i="19"/>
  <c r="C2" i="19" s="1"/>
  <c r="E3" i="19"/>
  <c r="E2" i="19" s="1"/>
  <c r="C5" i="19"/>
  <c r="E5" i="19"/>
  <c r="C7" i="19"/>
  <c r="E7" i="19"/>
  <c r="C9" i="19"/>
  <c r="E9" i="19"/>
  <c r="C11" i="19"/>
  <c r="E11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C5" i="17"/>
  <c r="E5" i="17"/>
  <c r="C7" i="17"/>
  <c r="E7" i="17"/>
  <c r="C9" i="17"/>
  <c r="E9" i="17"/>
  <c r="C11" i="17"/>
  <c r="E11" i="17"/>
  <c r="C3" i="16"/>
  <c r="C2" i="16" s="1"/>
  <c r="E3" i="16"/>
  <c r="E2" i="16" s="1"/>
  <c r="C5" i="16"/>
  <c r="E5" i="16"/>
  <c r="C7" i="16"/>
  <c r="E7" i="16"/>
  <c r="C9" i="16"/>
  <c r="E9" i="16"/>
  <c r="C11" i="16"/>
  <c r="E11" i="16"/>
  <c r="B2" i="14"/>
</calcChain>
</file>

<file path=xl/sharedStrings.xml><?xml version="1.0" encoding="utf-8"?>
<sst xmlns="http://schemas.openxmlformats.org/spreadsheetml/2006/main" count="34" uniqueCount="20">
  <si>
    <t>メモ</t>
  </si>
  <si>
    <t>予定表の設定</t>
  </si>
  <si>
    <t>年</t>
  </si>
  <si>
    <t>週の始まり</t>
  </si>
  <si>
    <t>日曜日</t>
  </si>
  <si>
    <t>JOIN・SMOUT
掲載開始</t>
    <rPh sb="11" eb="13">
      <t>ケイサイ</t>
    </rPh>
    <rPh sb="13" eb="15">
      <t>カイシ</t>
    </rPh>
    <phoneticPr fontId="33"/>
  </si>
  <si>
    <t>おためし地域おこし協力隊　参加者締切</t>
    <rPh sb="4" eb="6">
      <t>チイキ</t>
    </rPh>
    <rPh sb="9" eb="12">
      <t>キョウリョクタイ</t>
    </rPh>
    <rPh sb="13" eb="16">
      <t>サンカシャ</t>
    </rPh>
    <rPh sb="16" eb="18">
      <t>シメキリ</t>
    </rPh>
    <phoneticPr fontId="33"/>
  </si>
  <si>
    <t>おためし地域おこし協力隊</t>
    <phoneticPr fontId="33"/>
  </si>
  <si>
    <t>募集締切</t>
    <rPh sb="0" eb="3">
      <t>ボシュウシ</t>
    </rPh>
    <rPh sb="3" eb="4">
      <t>キ</t>
    </rPh>
    <phoneticPr fontId="33"/>
  </si>
  <si>
    <t>最終面接（2次選考）</t>
    <rPh sb="0" eb="4">
      <t>サイシュウメンセツ</t>
    </rPh>
    <rPh sb="6" eb="9">
      <t>ジセンコウ</t>
    </rPh>
    <phoneticPr fontId="33"/>
  </si>
  <si>
    <t>決定</t>
    <rPh sb="0" eb="2">
      <t>ケッテイ</t>
    </rPh>
    <phoneticPr fontId="33"/>
  </si>
  <si>
    <t>採用者通知期間</t>
    <rPh sb="0" eb="3">
      <t>サイヨウシャ</t>
    </rPh>
    <rPh sb="3" eb="5">
      <t>ツウチ</t>
    </rPh>
    <rPh sb="5" eb="7">
      <t>キカン</t>
    </rPh>
    <phoneticPr fontId="33"/>
  </si>
  <si>
    <t>委嘱日（最速）</t>
    <rPh sb="0" eb="3">
      <t>イショクビ</t>
    </rPh>
    <rPh sb="4" eb="6">
      <t>サイソク</t>
    </rPh>
    <phoneticPr fontId="33"/>
  </si>
  <si>
    <t>今日</t>
    <rPh sb="0" eb="2">
      <t>キョウ</t>
    </rPh>
    <phoneticPr fontId="33"/>
  </si>
  <si>
    <t>募集要項の完成版を中山間へ提出</t>
    <rPh sb="0" eb="4">
      <t>ボシュウヨウコウ</t>
    </rPh>
    <rPh sb="5" eb="8">
      <t>カンセイバン</t>
    </rPh>
    <rPh sb="9" eb="12">
      <t>チュウサンカン</t>
    </rPh>
    <rPh sb="13" eb="15">
      <t>テイシュツ</t>
    </rPh>
    <phoneticPr fontId="33"/>
  </si>
  <si>
    <t>JOIN募集記事のたたき完成</t>
    <rPh sb="4" eb="8">
      <t>ボシュウキジ</t>
    </rPh>
    <rPh sb="12" eb="14">
      <t>カンセイ</t>
    </rPh>
    <phoneticPr fontId="33"/>
  </si>
  <si>
    <t>オンライン募集セミナー（県が実施）</t>
    <rPh sb="5" eb="7">
      <t>ボシュウ</t>
    </rPh>
    <rPh sb="12" eb="13">
      <t>ケン</t>
    </rPh>
    <rPh sb="14" eb="16">
      <t>ジッシ</t>
    </rPh>
    <phoneticPr fontId="33"/>
  </si>
  <si>
    <t>・・・受託者が行うもの</t>
    <rPh sb="3" eb="6">
      <t>ジュタクシャ</t>
    </rPh>
    <rPh sb="7" eb="8">
      <t>オコナ</t>
    </rPh>
    <phoneticPr fontId="33"/>
  </si>
  <si>
    <t>・・・県が行うこと</t>
    <rPh sb="3" eb="4">
      <t>ケン</t>
    </rPh>
    <rPh sb="5" eb="6">
      <t>オコナ</t>
    </rPh>
    <phoneticPr fontId="33"/>
  </si>
  <si>
    <t>契約締結日</t>
    <rPh sb="0" eb="2">
      <t>ケイヤク</t>
    </rPh>
    <rPh sb="2" eb="5">
      <t>テイケツビ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</si>
</sst>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36" x14ac:knownFonts="1">
    <font>
      <sz val="11"/>
      <color theme="1" tint="0.2499465926084170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color theme="1" tint="0.34998626667073579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1"/>
      <color theme="4" tint="-0.24994659260841701"/>
      <name val="Meiryo UI"/>
      <family val="2"/>
    </font>
    <font>
      <sz val="11"/>
      <color theme="1" tint="0.24994659260841701"/>
      <name val="Meiryo UI"/>
      <family val="2"/>
    </font>
    <font>
      <b/>
      <sz val="11"/>
      <color theme="1" tint="0.34998626667073579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5"/>
      <color theme="4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35"/>
      <color theme="1"/>
      <name val="Meiryo UI"/>
      <family val="2"/>
    </font>
    <font>
      <sz val="11"/>
      <color theme="1" tint="0.24994659260841701"/>
      <name val="Meiryo UI"/>
      <family val="3"/>
      <charset val="128"/>
    </font>
    <font>
      <sz val="35"/>
      <color theme="1"/>
      <name val="Meiryo UI"/>
      <family val="3"/>
      <charset val="128"/>
    </font>
    <font>
      <sz val="35"/>
      <color theme="4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b/>
      <sz val="11"/>
      <color theme="1" tint="0.2499465926084170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i/>
      <sz val="11"/>
      <color theme="1" tint="0.34998626667073579"/>
      <name val="Meiryo UI"/>
      <family val="3"/>
      <charset val="128"/>
    </font>
    <font>
      <sz val="6"/>
      <name val="ＭＳ Ｐゴシック"/>
      <family val="3"/>
      <charset val="128"/>
    </font>
    <font>
      <sz val="35"/>
      <color theme="0"/>
      <name val="Meiryo UI"/>
      <family val="3"/>
      <charset val="128"/>
    </font>
    <font>
      <sz val="11"/>
      <color theme="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top"/>
    </xf>
    <xf numFmtId="0" fontId="3" fillId="3" borderId="0" applyNumberFormat="0" applyBorder="0" applyAlignment="0" applyProtection="0"/>
    <xf numFmtId="0" fontId="12" fillId="0" borderId="3" applyNumberFormat="0" applyFill="0" applyProtection="0">
      <alignment horizontal="left" vertical="center" indent="1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0" fontId="19" fillId="0" borderId="0" applyFill="0" applyBorder="0" applyProtection="0">
      <alignment vertical="center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6" borderId="0" applyBorder="0" applyProtection="0">
      <alignment horizontal="left" vertical="top" wrapText="1" indent="1"/>
    </xf>
    <xf numFmtId="0" fontId="12" fillId="0" borderId="0" applyFill="0" applyProtection="0"/>
    <xf numFmtId="0" fontId="13" fillId="0" borderId="0" applyFill="0" applyProtection="0"/>
    <xf numFmtId="0" fontId="22" fillId="2" borderId="0">
      <alignment vertical="center"/>
    </xf>
    <xf numFmtId="0" fontId="2" fillId="0" borderId="4">
      <alignment horizontal="left" vertical="center" indent="1"/>
    </xf>
    <xf numFmtId="178" fontId="14" fillId="7" borderId="0">
      <alignment horizontal="left" wrapText="1" indent="1"/>
    </xf>
    <xf numFmtId="178" fontId="14" fillId="0" borderId="0">
      <alignment horizontal="left" indent="1"/>
    </xf>
    <xf numFmtId="0" fontId="9" fillId="0" borderId="0" applyAlignment="0">
      <alignment horizontal="left"/>
    </xf>
    <xf numFmtId="0" fontId="11" fillId="21" borderId="0" applyNumberFormat="0" applyBorder="0" applyAlignment="0" applyProtection="0"/>
    <xf numFmtId="0" fontId="7" fillId="22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11" applyNumberFormat="0" applyAlignment="0" applyProtection="0"/>
    <xf numFmtId="0" fontId="18" fillId="25" borderId="12" applyNumberFormat="0" applyAlignment="0" applyProtection="0"/>
    <xf numFmtId="0" fontId="8" fillId="25" borderId="11" applyNumberFormat="0" applyAlignment="0" applyProtection="0"/>
    <xf numFmtId="0" fontId="16" fillId="0" borderId="13" applyNumberFormat="0" applyFill="0" applyAlignment="0" applyProtection="0"/>
    <xf numFmtId="0" fontId="4" fillId="26" borderId="14" applyNumberFormat="0" applyAlignment="0" applyProtection="0"/>
    <xf numFmtId="0" fontId="21" fillId="0" borderId="0" applyNumberFormat="0" applyFill="0" applyBorder="0" applyAlignment="0" applyProtection="0"/>
    <xf numFmtId="0" fontId="13" fillId="27" borderId="15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5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5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</cellStyleXfs>
  <cellXfs count="102">
    <xf numFmtId="0" fontId="0" fillId="0" borderId="0" xfId="0">
      <alignment vertical="top"/>
    </xf>
    <xf numFmtId="0" fontId="23" fillId="0" borderId="0" xfId="0" applyFont="1">
      <alignment vertical="top"/>
    </xf>
    <xf numFmtId="0" fontId="24" fillId="11" borderId="0" xfId="14" applyFont="1" applyFill="1">
      <alignment vertical="center"/>
    </xf>
    <xf numFmtId="0" fontId="25" fillId="11" borderId="0" xfId="5" applyFont="1" applyFill="1" applyBorder="1" applyAlignment="1">
      <alignment horizontal="left" vertical="center"/>
    </xf>
    <xf numFmtId="0" fontId="25" fillId="11" borderId="0" xfId="5" applyNumberFormat="1" applyFont="1" applyFill="1" applyBorder="1" applyAlignment="1">
      <alignment horizontal="left" vertical="center"/>
    </xf>
    <xf numFmtId="0" fontId="26" fillId="11" borderId="0" xfId="2" applyFont="1" applyFill="1" applyBorder="1" applyAlignment="1">
      <alignment vertical="center"/>
    </xf>
    <xf numFmtId="0" fontId="25" fillId="11" borderId="0" xfId="5" applyFont="1" applyFill="1" applyAlignment="1">
      <alignment horizontal="left" vertical="center"/>
    </xf>
    <xf numFmtId="0" fontId="23" fillId="2" borderId="0" xfId="0" applyFont="1" applyFill="1">
      <alignment vertical="top"/>
    </xf>
    <xf numFmtId="0" fontId="27" fillId="0" borderId="4" xfId="15" applyFont="1">
      <alignment horizontal="left" vertical="center" indent="1"/>
    </xf>
    <xf numFmtId="0" fontId="28" fillId="0" borderId="0" xfId="0" applyFont="1">
      <alignment vertical="top"/>
    </xf>
    <xf numFmtId="0" fontId="23" fillId="0" borderId="0" xfId="0" applyFont="1" applyAlignment="1">
      <alignment horizontal="left" indent="1"/>
    </xf>
    <xf numFmtId="0" fontId="30" fillId="0" borderId="0" xfId="13" applyFont="1" applyAlignment="1">
      <alignment horizontal="right"/>
    </xf>
    <xf numFmtId="0" fontId="31" fillId="0" borderId="0" xfId="18" applyFont="1" applyAlignment="1">
      <alignment horizontal="left"/>
    </xf>
    <xf numFmtId="0" fontId="30" fillId="0" borderId="0" xfId="13" applyFont="1" applyAlignment="1">
      <alignment horizontal="right" vertical="top"/>
    </xf>
    <xf numFmtId="0" fontId="31" fillId="0" borderId="0" xfId="18" applyFont="1" applyAlignment="1">
      <alignment horizontal="left" vertical="top"/>
    </xf>
    <xf numFmtId="0" fontId="23" fillId="2" borderId="0" xfId="0" applyFont="1" applyFill="1" applyAlignment="1">
      <alignment horizontal="right"/>
    </xf>
    <xf numFmtId="0" fontId="29" fillId="8" borderId="8" xfId="11" applyFont="1" applyFill="1" applyBorder="1" applyAlignment="1">
      <alignment vertical="top" wrapText="1"/>
    </xf>
    <xf numFmtId="0" fontId="24" fillId="20" borderId="0" xfId="14" applyFont="1" applyFill="1">
      <alignment vertical="center"/>
    </xf>
    <xf numFmtId="0" fontId="25" fillId="20" borderId="0" xfId="5" applyFont="1" applyFill="1" applyBorder="1" applyAlignment="1">
      <alignment horizontal="left" vertical="center"/>
    </xf>
    <xf numFmtId="0" fontId="26" fillId="20" borderId="0" xfId="2" applyFont="1" applyFill="1" applyBorder="1" applyAlignment="1">
      <alignment vertical="center"/>
    </xf>
    <xf numFmtId="0" fontId="25" fillId="20" borderId="0" xfId="5" applyFont="1" applyFill="1" applyBorder="1" applyAlignment="1">
      <alignment horizontal="right" vertical="center"/>
    </xf>
    <xf numFmtId="0" fontId="34" fillId="18" borderId="0" xfId="14" applyFont="1" applyFill="1">
      <alignment vertical="center"/>
    </xf>
    <xf numFmtId="0" fontId="25" fillId="18" borderId="0" xfId="5" applyFont="1" applyFill="1" applyBorder="1" applyAlignment="1">
      <alignment horizontal="left" vertical="center"/>
    </xf>
    <xf numFmtId="0" fontId="26" fillId="18" borderId="0" xfId="2" applyFont="1" applyFill="1" applyBorder="1" applyAlignment="1">
      <alignment vertical="center"/>
    </xf>
    <xf numFmtId="0" fontId="25" fillId="18" borderId="0" xfId="5" applyFont="1" applyFill="1" applyBorder="1" applyAlignment="1">
      <alignment horizontal="right" vertical="center"/>
    </xf>
    <xf numFmtId="0" fontId="34" fillId="19" borderId="0" xfId="14" applyFont="1" applyFill="1">
      <alignment vertical="center"/>
    </xf>
    <xf numFmtId="0" fontId="25" fillId="19" borderId="0" xfId="5" applyFont="1" applyFill="1" applyBorder="1" applyAlignment="1">
      <alignment horizontal="left" vertical="center"/>
    </xf>
    <xf numFmtId="0" fontId="26" fillId="19" borderId="0" xfId="2" applyFont="1" applyFill="1" applyBorder="1" applyAlignment="1">
      <alignment vertical="center"/>
    </xf>
    <xf numFmtId="0" fontId="25" fillId="19" borderId="0" xfId="5" applyFont="1" applyFill="1" applyBorder="1" applyAlignment="1">
      <alignment horizontal="right" vertical="center"/>
    </xf>
    <xf numFmtId="0" fontId="24" fillId="17" borderId="0" xfId="14" applyFont="1" applyFill="1">
      <alignment vertical="center"/>
    </xf>
    <xf numFmtId="0" fontId="25" fillId="17" borderId="0" xfId="5" applyFont="1" applyFill="1" applyBorder="1" applyAlignment="1">
      <alignment horizontal="left" vertical="center"/>
    </xf>
    <xf numFmtId="0" fontId="26" fillId="17" borderId="0" xfId="2" applyFont="1" applyFill="1" applyBorder="1" applyAlignment="1">
      <alignment vertical="center"/>
    </xf>
    <xf numFmtId="0" fontId="25" fillId="17" borderId="0" xfId="5" applyFont="1" applyFill="1" applyBorder="1" applyAlignment="1">
      <alignment horizontal="right" vertical="center"/>
    </xf>
    <xf numFmtId="0" fontId="24" fillId="16" borderId="0" xfId="14" applyFont="1" applyFill="1">
      <alignment vertical="center"/>
    </xf>
    <xf numFmtId="0" fontId="25" fillId="16" borderId="0" xfId="5" applyFont="1" applyFill="1" applyBorder="1" applyAlignment="1">
      <alignment horizontal="left" vertical="center"/>
    </xf>
    <xf numFmtId="0" fontId="26" fillId="16" borderId="0" xfId="2" applyFont="1" applyFill="1" applyBorder="1" applyAlignment="1">
      <alignment vertical="center"/>
    </xf>
    <xf numFmtId="0" fontId="25" fillId="16" borderId="0" xfId="5" applyFont="1" applyFill="1" applyBorder="1" applyAlignment="1">
      <alignment horizontal="right" vertical="center"/>
    </xf>
    <xf numFmtId="0" fontId="24" fillId="15" borderId="0" xfId="14" applyFont="1" applyFill="1">
      <alignment vertical="center"/>
    </xf>
    <xf numFmtId="0" fontId="25" fillId="15" borderId="0" xfId="5" applyFont="1" applyFill="1" applyBorder="1" applyAlignment="1">
      <alignment horizontal="left" vertical="center"/>
    </xf>
    <xf numFmtId="0" fontId="26" fillId="15" borderId="0" xfId="2" applyFont="1" applyFill="1" applyBorder="1" applyAlignment="1">
      <alignment vertical="center"/>
    </xf>
    <xf numFmtId="0" fontId="25" fillId="15" borderId="0" xfId="5" applyFont="1" applyFill="1" applyBorder="1" applyAlignment="1">
      <alignment horizontal="right" vertical="center"/>
    </xf>
    <xf numFmtId="0" fontId="24" fillId="12" borderId="0" xfId="14" applyFont="1" applyFill="1">
      <alignment vertical="center"/>
    </xf>
    <xf numFmtId="0" fontId="25" fillId="12" borderId="0" xfId="5" applyFont="1" applyFill="1" applyBorder="1" applyAlignment="1">
      <alignment horizontal="left" vertical="center"/>
    </xf>
    <xf numFmtId="0" fontId="26" fillId="12" borderId="0" xfId="2" applyFont="1" applyFill="1" applyBorder="1" applyAlignment="1">
      <alignment vertical="center"/>
    </xf>
    <xf numFmtId="0" fontId="25" fillId="12" borderId="0" xfId="5" applyFont="1" applyFill="1" applyBorder="1" applyAlignment="1">
      <alignment horizontal="right" vertical="center"/>
    </xf>
    <xf numFmtId="0" fontId="34" fillId="10" borderId="0" xfId="14" applyFont="1" applyFill="1">
      <alignment vertical="center"/>
    </xf>
    <xf numFmtId="0" fontId="34" fillId="10" borderId="0" xfId="5" applyFont="1" applyFill="1" applyBorder="1" applyAlignment="1">
      <alignment horizontal="left" vertical="center"/>
    </xf>
    <xf numFmtId="0" fontId="35" fillId="10" borderId="0" xfId="2" applyFont="1" applyFill="1" applyBorder="1" applyAlignment="1">
      <alignment vertical="center"/>
    </xf>
    <xf numFmtId="0" fontId="34" fillId="10" borderId="0" xfId="5" applyFont="1" applyFill="1" applyBorder="1" applyAlignment="1">
      <alignment horizontal="right" vertical="center"/>
    </xf>
    <xf numFmtId="0" fontId="24" fillId="9" borderId="0" xfId="14" applyFont="1" applyFill="1">
      <alignment vertical="center"/>
    </xf>
    <xf numFmtId="0" fontId="25" fillId="9" borderId="0" xfId="5" applyFont="1" applyFill="1" applyBorder="1" applyAlignment="1">
      <alignment horizontal="left" vertical="center"/>
    </xf>
    <xf numFmtId="0" fontId="26" fillId="9" borderId="0" xfId="2" applyFont="1" applyFill="1" applyBorder="1" applyAlignment="1">
      <alignment vertical="center"/>
    </xf>
    <xf numFmtId="0" fontId="25" fillId="9" borderId="0" xfId="5" applyFont="1" applyFill="1" applyBorder="1" applyAlignment="1">
      <alignment horizontal="right" vertical="center"/>
    </xf>
    <xf numFmtId="0" fontId="24" fillId="14" borderId="0" xfId="14" applyFont="1" applyFill="1">
      <alignment vertical="center"/>
    </xf>
    <xf numFmtId="0" fontId="25" fillId="14" borderId="0" xfId="5" applyFont="1" applyFill="1" applyBorder="1" applyAlignment="1">
      <alignment horizontal="left" vertical="center"/>
    </xf>
    <xf numFmtId="0" fontId="26" fillId="14" borderId="0" xfId="2" applyFont="1" applyFill="1" applyBorder="1" applyAlignment="1">
      <alignment vertical="center"/>
    </xf>
    <xf numFmtId="0" fontId="25" fillId="14" borderId="0" xfId="5" applyFont="1" applyFill="1" applyBorder="1" applyAlignment="1">
      <alignment horizontal="right" vertical="center"/>
    </xf>
    <xf numFmtId="0" fontId="24" fillId="13" borderId="0" xfId="14" applyFont="1" applyFill="1">
      <alignment vertical="center"/>
    </xf>
    <xf numFmtId="0" fontId="25" fillId="13" borderId="0" xfId="5" applyFont="1" applyFill="1" applyBorder="1" applyAlignment="1">
      <alignment horizontal="left" vertical="center"/>
    </xf>
    <xf numFmtId="0" fontId="26" fillId="13" borderId="0" xfId="2" applyFont="1" applyFill="1" applyBorder="1" applyAlignment="1">
      <alignment vertical="center"/>
    </xf>
    <xf numFmtId="0" fontId="25" fillId="13" borderId="0" xfId="5" applyFont="1" applyFill="1" applyBorder="1" applyAlignment="1">
      <alignment horizontal="right" vertical="center"/>
    </xf>
    <xf numFmtId="178" fontId="29" fillId="0" borderId="0" xfId="17" applyNumberFormat="1" applyFont="1">
      <alignment horizontal="left" indent="1"/>
    </xf>
    <xf numFmtId="178" fontId="29" fillId="7" borderId="0" xfId="16" applyNumberFormat="1" applyFont="1">
      <alignment horizontal="left" wrapText="1" indent="1"/>
    </xf>
    <xf numFmtId="178" fontId="32" fillId="8" borderId="5" xfId="0" applyNumberFormat="1" applyFont="1" applyFill="1" applyBorder="1" applyAlignment="1">
      <alignment horizontal="left" indent="1"/>
    </xf>
    <xf numFmtId="0" fontId="27" fillId="0" borderId="17" xfId="15" applyFont="1" applyBorder="1">
      <alignment horizontal="left" vertical="center" indent="1"/>
    </xf>
    <xf numFmtId="178" fontId="29" fillId="0" borderId="17" xfId="17" applyNumberFormat="1" applyFont="1" applyBorder="1">
      <alignment horizontal="left" indent="1"/>
    </xf>
    <xf numFmtId="178" fontId="29" fillId="7" borderId="17" xfId="16" applyNumberFormat="1" applyFont="1" applyBorder="1">
      <alignment horizontal="left" wrapText="1" indent="1"/>
    </xf>
    <xf numFmtId="178" fontId="32" fillId="8" borderId="17" xfId="0" applyNumberFormat="1" applyFont="1" applyFill="1" applyBorder="1" applyAlignment="1">
      <alignment horizontal="left" indent="1"/>
    </xf>
    <xf numFmtId="0" fontId="29" fillId="8" borderId="17" xfId="11" applyFont="1" applyFill="1" applyBorder="1" applyAlignment="1">
      <alignment vertical="top" wrapText="1"/>
    </xf>
    <xf numFmtId="0" fontId="27" fillId="0" borderId="17" xfId="15" applyFont="1" applyFill="1" applyBorder="1">
      <alignment horizontal="left" vertical="center" indent="1"/>
    </xf>
    <xf numFmtId="178" fontId="29" fillId="0" borderId="17" xfId="17" applyNumberFormat="1" applyFont="1" applyFill="1" applyBorder="1">
      <alignment horizontal="left" indent="1"/>
    </xf>
    <xf numFmtId="178" fontId="23" fillId="0" borderId="17" xfId="0" applyNumberFormat="1" applyFont="1" applyFill="1" applyBorder="1">
      <alignment vertical="top"/>
    </xf>
    <xf numFmtId="178" fontId="29" fillId="0" borderId="17" xfId="16" applyNumberFormat="1" applyFont="1" applyFill="1" applyBorder="1">
      <alignment horizontal="left" wrapText="1" indent="1"/>
    </xf>
    <xf numFmtId="178" fontId="32" fillId="0" borderId="17" xfId="0" applyNumberFormat="1" applyFont="1" applyFill="1" applyBorder="1" applyAlignment="1">
      <alignment horizontal="left" indent="1"/>
    </xf>
    <xf numFmtId="0" fontId="29" fillId="0" borderId="17" xfId="11" applyFont="1" applyFill="1" applyBorder="1" applyAlignment="1">
      <alignment vertical="top" wrapText="1"/>
    </xf>
    <xf numFmtId="178" fontId="29" fillId="49" borderId="19" xfId="16" applyFont="1" applyFill="1" applyBorder="1" applyAlignment="1">
      <alignment horizontal="left" vertical="center" wrapText="1" indent="1"/>
    </xf>
    <xf numFmtId="178" fontId="29" fillId="49" borderId="17" xfId="16" applyFont="1" applyFill="1" applyBorder="1" applyAlignment="1">
      <alignment horizontal="center" vertical="center" wrapText="1"/>
    </xf>
    <xf numFmtId="178" fontId="29" fillId="49" borderId="22" xfId="17" applyFont="1" applyFill="1" applyBorder="1" applyAlignment="1">
      <alignment horizontal="center" vertical="center"/>
    </xf>
    <xf numFmtId="178" fontId="29" fillId="50" borderId="17" xfId="17" applyFont="1" applyFill="1" applyBorder="1" applyAlignment="1">
      <alignment horizontal="center" vertical="center"/>
    </xf>
    <xf numFmtId="178" fontId="29" fillId="50" borderId="18" xfId="17" applyFont="1" applyFill="1" applyBorder="1" applyAlignment="1">
      <alignment horizontal="left" vertical="center" indent="1"/>
    </xf>
    <xf numFmtId="178" fontId="29" fillId="0" borderId="17" xfId="16" applyNumberFormat="1" applyFont="1" applyFill="1" applyBorder="1" applyAlignment="1">
      <alignment horizontal="center" vertical="center" wrapText="1"/>
    </xf>
    <xf numFmtId="178" fontId="29" fillId="49" borderId="17" xfId="17" applyNumberFormat="1" applyFont="1" applyFill="1" applyBorder="1" applyAlignment="1">
      <alignment horizontal="left" vertical="center" wrapText="1" indent="1"/>
    </xf>
    <xf numFmtId="178" fontId="29" fillId="0" borderId="18" xfId="16" applyFont="1" applyFill="1" applyBorder="1" applyAlignment="1">
      <alignment horizontal="left" vertical="center" wrapText="1" indent="1"/>
    </xf>
    <xf numFmtId="0" fontId="23" fillId="8" borderId="17" xfId="0" applyFont="1" applyFill="1" applyBorder="1" applyAlignment="1">
      <alignment vertical="top"/>
    </xf>
    <xf numFmtId="0" fontId="27" fillId="0" borderId="4" xfId="15" applyFont="1" applyAlignment="1">
      <alignment horizontal="center" vertical="center"/>
    </xf>
    <xf numFmtId="0" fontId="23" fillId="8" borderId="6" xfId="0" applyFont="1" applyFill="1" applyBorder="1" applyAlignment="1">
      <alignment vertical="top"/>
    </xf>
    <xf numFmtId="0" fontId="23" fillId="8" borderId="7" xfId="0" applyFont="1" applyFill="1" applyBorder="1" applyAlignment="1">
      <alignment vertical="top"/>
    </xf>
    <xf numFmtId="0" fontId="23" fillId="8" borderId="9" xfId="0" applyFont="1" applyFill="1" applyBorder="1" applyAlignment="1">
      <alignment vertical="top"/>
    </xf>
    <xf numFmtId="0" fontId="23" fillId="8" borderId="10" xfId="0" applyFont="1" applyFill="1" applyBorder="1" applyAlignment="1">
      <alignment vertical="top"/>
    </xf>
    <xf numFmtId="0" fontId="23" fillId="0" borderId="17" xfId="0" applyFont="1" applyFill="1" applyBorder="1" applyAlignment="1">
      <alignment vertical="top"/>
    </xf>
    <xf numFmtId="178" fontId="29" fillId="50" borderId="23" xfId="17" applyFont="1" applyFill="1" applyBorder="1" applyAlignment="1">
      <alignment horizontal="center" vertical="center"/>
    </xf>
    <xf numFmtId="178" fontId="29" fillId="50" borderId="19" xfId="17" applyFont="1" applyFill="1" applyBorder="1" applyAlignment="1">
      <alignment horizontal="center" vertical="center"/>
    </xf>
    <xf numFmtId="178" fontId="29" fillId="50" borderId="24" xfId="17" applyFont="1" applyFill="1" applyBorder="1" applyAlignment="1">
      <alignment horizontal="center" vertical="center"/>
    </xf>
    <xf numFmtId="0" fontId="23" fillId="49" borderId="0" xfId="0" applyFont="1" applyFill="1">
      <alignment vertical="top"/>
    </xf>
    <xf numFmtId="0" fontId="23" fillId="0" borderId="0" xfId="0" applyFont="1" applyAlignment="1">
      <alignment vertical="center"/>
    </xf>
    <xf numFmtId="0" fontId="23" fillId="12" borderId="0" xfId="0" applyFont="1" applyFill="1">
      <alignment vertical="top"/>
    </xf>
    <xf numFmtId="178" fontId="29" fillId="12" borderId="18" xfId="16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178" fontId="29" fillId="12" borderId="17" xfId="16" applyFont="1" applyFill="1" applyBorder="1" applyAlignment="1">
      <alignment horizontal="left" vertical="center" wrapText="1" indent="1"/>
    </xf>
    <xf numFmtId="178" fontId="29" fillId="12" borderId="20" xfId="17" applyFont="1" applyFill="1" applyBorder="1" applyAlignment="1">
      <alignment horizontal="center" vertical="center"/>
    </xf>
    <xf numFmtId="178" fontId="29" fillId="12" borderId="21" xfId="17" applyFont="1" applyFill="1" applyBorder="1" applyAlignment="1">
      <alignment horizontal="center" vertical="center"/>
    </xf>
    <xf numFmtId="178" fontId="29" fillId="0" borderId="17" xfId="17" applyNumberFormat="1" applyFont="1" applyFill="1" applyBorder="1" applyAlignment="1">
      <alignment horizontal="left" vertical="center" indent="1"/>
    </xf>
  </cellXfs>
  <cellStyles count="52">
    <cellStyle name="20% - アクセント 1" xfId="31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5" builtinId="46" customBuiltin="1"/>
    <cellStyle name="20% - アクセント 6" xfId="49" builtinId="50" customBuiltin="1"/>
    <cellStyle name="40% - アクセント 1" xfId="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6" builtinId="47" customBuiltin="1"/>
    <cellStyle name="40% - アクセント 6" xfId="50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7" builtinId="48" customBuiltin="1"/>
    <cellStyle name="60% - アクセント 6" xfId="51" builtinId="52" customBuiltin="1"/>
    <cellStyle name="アクセント 1" xfId="3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" builtinId="45" customBuiltin="1"/>
    <cellStyle name="アクセント 6" xfId="48" builtinId="49" customBuiltin="1"/>
    <cellStyle name="タイトル" xfId="5" builtinId="15" customBuiltin="1"/>
    <cellStyle name="チェック セル" xfId="26" builtinId="23" customBuiltin="1"/>
    <cellStyle name="どちらでもない" xfId="21" builtinId="28" customBuiltin="1"/>
    <cellStyle name="パーセント" xfId="10" builtinId="5" customBuiltin="1"/>
    <cellStyle name="メモ" xfId="28" builtinId="10" customBuiltin="1"/>
    <cellStyle name="リンク セル" xfId="25" builtinId="24" customBuiltin="1"/>
    <cellStyle name="悪い" xfId="20" builtinId="27" customBuiltin="1"/>
    <cellStyle name="計算" xfId="24" builtinId="22" customBuiltin="1"/>
    <cellStyle name="警告文" xfId="27" builtinId="11" customBuiltin="1"/>
    <cellStyle name="桁区切り" xfId="7" builtinId="6" customBuiltin="1"/>
    <cellStyle name="桁区切り [0.00]" xfId="6" builtinId="3" customBuiltin="1"/>
    <cellStyle name="月" xfId="14" xr:uid="{0620BD55-CC6D-4E32-846C-ED1E5CA86C76}"/>
    <cellStyle name="見出し 1" xfId="2" builtinId="16" customBuiltin="1"/>
    <cellStyle name="見出し 2" xfId="12" builtinId="17" customBuiltin="1"/>
    <cellStyle name="見出し 3" xfId="13" builtinId="18" customBuiltin="1"/>
    <cellStyle name="見出し 4" xfId="11" builtinId="19" customBuiltin="1"/>
    <cellStyle name="縞模様" xfId="16" xr:uid="{372A1842-8DB4-4B05-A4F9-194B0B56EABA}"/>
    <cellStyle name="集計" xfId="30" builtinId="25" customBuiltin="1"/>
    <cellStyle name="出力" xfId="23" builtinId="21" customBuiltin="1"/>
    <cellStyle name="設定エントリ" xfId="18" xr:uid="{8F0303C9-060A-4378-B3BA-99408B995F90}"/>
    <cellStyle name="説明文" xfId="29" builtinId="53" customBuiltin="1"/>
    <cellStyle name="通貨" xfId="9" builtinId="7" customBuiltin="1"/>
    <cellStyle name="通貨 [0.00]" xfId="8" builtinId="4" customBuiltin="1"/>
    <cellStyle name="日" xfId="17" xr:uid="{CB09B5E3-8995-4BCC-99D7-4E3B52C29B71}"/>
    <cellStyle name="入力" xfId="22" builtinId="20" customBuiltin="1"/>
    <cellStyle name="標準" xfId="0" builtinId="0" customBuiltin="1"/>
    <cellStyle name="曜日" xfId="15" xr:uid="{F4C59F2B-B807-4231-B5C0-B51F441FA314}"/>
    <cellStyle name="良い" xfId="19" builtinId="26" customBuiltin="1"/>
  </cellStyles>
  <dxfs count="3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7</xdr:row>
      <xdr:rowOff>381000</xdr:rowOff>
    </xdr:from>
    <xdr:to>
      <xdr:col>6</xdr:col>
      <xdr:colOff>1481667</xdr:colOff>
      <xdr:row>7</xdr:row>
      <xdr:rowOff>656166</xdr:rowOff>
    </xdr:to>
    <xdr:sp macro="" textlink="">
      <xdr:nvSpPr>
        <xdr:cNvPr id="2" name="矢印: 左右 1">
          <a:extLst>
            <a:ext uri="{FF2B5EF4-FFF2-40B4-BE49-F238E27FC236}">
              <a16:creationId xmlns:a16="http://schemas.microsoft.com/office/drawing/2014/main" id="{C5F07C6F-157A-4CFE-80C4-8BD4297814E3}"/>
            </a:ext>
          </a:extLst>
        </xdr:cNvPr>
        <xdr:cNvSpPr/>
      </xdr:nvSpPr>
      <xdr:spPr>
        <a:xfrm>
          <a:off x="1883833" y="3598333"/>
          <a:ext cx="7514167" cy="275166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793749</xdr:colOff>
      <xdr:row>7</xdr:row>
      <xdr:rowOff>425201</xdr:rowOff>
    </xdr:from>
    <xdr:to>
      <xdr:col>6</xdr:col>
      <xdr:colOff>953688</xdr:colOff>
      <xdr:row>7</xdr:row>
      <xdr:rowOff>603249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451438-C135-4310-8DCB-B22B6CB3C760}"/>
            </a:ext>
          </a:extLst>
        </xdr:cNvPr>
        <xdr:cNvSpPr txBox="1"/>
      </xdr:nvSpPr>
      <xdr:spPr>
        <a:xfrm>
          <a:off x="2614082" y="3642534"/>
          <a:ext cx="6255939" cy="178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JOIN</a:t>
          </a:r>
          <a:r>
            <a:rPr kumimoji="1" lang="ja-JP" altLang="en-US" sz="1100"/>
            <a:t>募集記事作成</a:t>
          </a:r>
        </a:p>
      </xdr:txBody>
    </xdr:sp>
    <xdr:clientData/>
  </xdr:twoCellAnchor>
  <xdr:twoCellAnchor>
    <xdr:from>
      <xdr:col>2</xdr:col>
      <xdr:colOff>78317</xdr:colOff>
      <xdr:row>9</xdr:row>
      <xdr:rowOff>433917</xdr:rowOff>
    </xdr:from>
    <xdr:to>
      <xdr:col>6</xdr:col>
      <xdr:colOff>1496484</xdr:colOff>
      <xdr:row>9</xdr:row>
      <xdr:rowOff>713316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DF0B9C58-33F8-4304-B991-479614721078}"/>
            </a:ext>
          </a:extLst>
        </xdr:cNvPr>
        <xdr:cNvSpPr/>
      </xdr:nvSpPr>
      <xdr:spPr>
        <a:xfrm>
          <a:off x="1898650" y="4624917"/>
          <a:ext cx="7514167" cy="279399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829732</xdr:colOff>
      <xdr:row>9</xdr:row>
      <xdr:rowOff>492686</xdr:rowOff>
    </xdr:from>
    <xdr:to>
      <xdr:col>6</xdr:col>
      <xdr:colOff>989671</xdr:colOff>
      <xdr:row>9</xdr:row>
      <xdr:rowOff>639233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FA4CCEC-1C12-4DBF-A69E-2B8C1BE03895}"/>
            </a:ext>
          </a:extLst>
        </xdr:cNvPr>
        <xdr:cNvSpPr txBox="1"/>
      </xdr:nvSpPr>
      <xdr:spPr>
        <a:xfrm>
          <a:off x="2650065" y="4683686"/>
          <a:ext cx="6255939" cy="146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JOIN</a:t>
          </a:r>
          <a:r>
            <a:rPr kumimoji="1" lang="ja-JP" altLang="en-US" sz="1100"/>
            <a:t>募集記事作成</a:t>
          </a:r>
        </a:p>
      </xdr:txBody>
    </xdr:sp>
    <xdr:clientData/>
  </xdr:twoCellAnchor>
  <xdr:twoCellAnchor>
    <xdr:from>
      <xdr:col>2</xdr:col>
      <xdr:colOff>78316</xdr:colOff>
      <xdr:row>7</xdr:row>
      <xdr:rowOff>120650</xdr:rowOff>
    </xdr:from>
    <xdr:to>
      <xdr:col>6</xdr:col>
      <xdr:colOff>1496483</xdr:colOff>
      <xdr:row>7</xdr:row>
      <xdr:rowOff>395816</xdr:rowOff>
    </xdr:to>
    <xdr:sp macro="" textlink="">
      <xdr:nvSpPr>
        <xdr:cNvPr id="6" name="矢印: 左右 5">
          <a:extLst>
            <a:ext uri="{FF2B5EF4-FFF2-40B4-BE49-F238E27FC236}">
              <a16:creationId xmlns:a16="http://schemas.microsoft.com/office/drawing/2014/main" id="{F4A9CF0B-EC8E-4CBE-BD19-0B7124595CAF}"/>
            </a:ext>
          </a:extLst>
        </xdr:cNvPr>
        <xdr:cNvSpPr/>
      </xdr:nvSpPr>
      <xdr:spPr>
        <a:xfrm>
          <a:off x="1898649" y="3337983"/>
          <a:ext cx="7514167" cy="275166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840315</xdr:colOff>
      <xdr:row>7</xdr:row>
      <xdr:rowOff>164852</xdr:rowOff>
    </xdr:from>
    <xdr:to>
      <xdr:col>6</xdr:col>
      <xdr:colOff>1000254</xdr:colOff>
      <xdr:row>7</xdr:row>
      <xdr:rowOff>342900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1B96982-491E-4240-B095-DEFFE0E1C674}"/>
            </a:ext>
          </a:extLst>
        </xdr:cNvPr>
        <xdr:cNvSpPr txBox="1"/>
      </xdr:nvSpPr>
      <xdr:spPr>
        <a:xfrm>
          <a:off x="2660648" y="3382185"/>
          <a:ext cx="6255939" cy="178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募集要項の修正</a:t>
          </a:r>
        </a:p>
      </xdr:txBody>
    </xdr:sp>
    <xdr:clientData/>
  </xdr:twoCellAnchor>
  <xdr:twoCellAnchor>
    <xdr:from>
      <xdr:col>2</xdr:col>
      <xdr:colOff>71966</xdr:colOff>
      <xdr:row>9</xdr:row>
      <xdr:rowOff>177801</xdr:rowOff>
    </xdr:from>
    <xdr:to>
      <xdr:col>6</xdr:col>
      <xdr:colOff>1490133</xdr:colOff>
      <xdr:row>9</xdr:row>
      <xdr:rowOff>452967</xdr:rowOff>
    </xdr:to>
    <xdr:sp macro="" textlink="">
      <xdr:nvSpPr>
        <xdr:cNvPr id="8" name="矢印: 左右 7">
          <a:extLst>
            <a:ext uri="{FF2B5EF4-FFF2-40B4-BE49-F238E27FC236}">
              <a16:creationId xmlns:a16="http://schemas.microsoft.com/office/drawing/2014/main" id="{3A319EB1-A33A-4B6F-A54C-6C98A44E8F6D}"/>
            </a:ext>
          </a:extLst>
        </xdr:cNvPr>
        <xdr:cNvSpPr/>
      </xdr:nvSpPr>
      <xdr:spPr>
        <a:xfrm>
          <a:off x="1892299" y="4368801"/>
          <a:ext cx="7514167" cy="275166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833965</xdr:colOff>
      <xdr:row>9</xdr:row>
      <xdr:rowOff>222003</xdr:rowOff>
    </xdr:from>
    <xdr:to>
      <xdr:col>6</xdr:col>
      <xdr:colOff>993904</xdr:colOff>
      <xdr:row>9</xdr:row>
      <xdr:rowOff>400051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F51207B-BC8D-48E6-85BD-7CC33FA732CF}"/>
            </a:ext>
          </a:extLst>
        </xdr:cNvPr>
        <xdr:cNvSpPr txBox="1"/>
      </xdr:nvSpPr>
      <xdr:spPr>
        <a:xfrm>
          <a:off x="2654298" y="4413003"/>
          <a:ext cx="6255939" cy="178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募集要項の修正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</xdr:colOff>
      <xdr:row>3</xdr:row>
      <xdr:rowOff>179917</xdr:rowOff>
    </xdr:from>
    <xdr:to>
      <xdr:col>6</xdr:col>
      <xdr:colOff>1492251</xdr:colOff>
      <xdr:row>3</xdr:row>
      <xdr:rowOff>645583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20AAFFAA-2560-4A0F-9866-9296FD0E7C55}"/>
            </a:ext>
          </a:extLst>
        </xdr:cNvPr>
        <xdr:cNvSpPr/>
      </xdr:nvSpPr>
      <xdr:spPr>
        <a:xfrm>
          <a:off x="4878916" y="1449917"/>
          <a:ext cx="4529668" cy="465666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536787</xdr:colOff>
      <xdr:row>3</xdr:row>
      <xdr:rowOff>323503</xdr:rowOff>
    </xdr:from>
    <xdr:to>
      <xdr:col>6</xdr:col>
      <xdr:colOff>1259974</xdr:colOff>
      <xdr:row>3</xdr:row>
      <xdr:rowOff>497417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84851E-B859-4437-9B31-A5B69E9D9683}"/>
            </a:ext>
          </a:extLst>
        </xdr:cNvPr>
        <xdr:cNvSpPr txBox="1"/>
      </xdr:nvSpPr>
      <xdr:spPr>
        <a:xfrm>
          <a:off x="5405120" y="1593503"/>
          <a:ext cx="3771187" cy="173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JOIN</a:t>
          </a:r>
          <a:r>
            <a:rPr kumimoji="1" lang="ja-JP" altLang="en-US" sz="1100"/>
            <a:t>・</a:t>
          </a:r>
          <a:r>
            <a:rPr kumimoji="1" lang="en-US" altLang="ja-JP" sz="1100"/>
            <a:t>SMOUT</a:t>
          </a:r>
          <a:r>
            <a:rPr kumimoji="1" lang="ja-JP" altLang="en-US" sz="1100"/>
            <a:t>記事作成</a:t>
          </a:r>
        </a:p>
      </xdr:txBody>
    </xdr:sp>
    <xdr:clientData/>
  </xdr:twoCellAnchor>
  <xdr:twoCellAnchor>
    <xdr:from>
      <xdr:col>2</xdr:col>
      <xdr:colOff>25400</xdr:colOff>
      <xdr:row>7</xdr:row>
      <xdr:rowOff>512234</xdr:rowOff>
    </xdr:from>
    <xdr:to>
      <xdr:col>6</xdr:col>
      <xdr:colOff>1475852</xdr:colOff>
      <xdr:row>8</xdr:row>
      <xdr:rowOff>57151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6054B2E-A494-4849-83D4-01C4C60C7521}"/>
            </a:ext>
          </a:extLst>
        </xdr:cNvPr>
        <xdr:cNvGrpSpPr/>
      </xdr:nvGrpSpPr>
      <xdr:grpSpPr>
        <a:xfrm>
          <a:off x="1846664" y="3757014"/>
          <a:ext cx="7563199" cy="277610"/>
          <a:chOff x="1909232" y="3534833"/>
          <a:chExt cx="7446435" cy="433917"/>
        </a:xfrm>
      </xdr:grpSpPr>
      <xdr:sp macro="" textlink="">
        <xdr:nvSpPr>
          <xdr:cNvPr id="12" name="矢印: 左右 11">
            <a:extLst>
              <a:ext uri="{FF2B5EF4-FFF2-40B4-BE49-F238E27FC236}">
                <a16:creationId xmlns:a16="http://schemas.microsoft.com/office/drawing/2014/main" id="{53B25BCF-B48D-1FA9-C1D7-43DB73080456}"/>
              </a:ext>
            </a:extLst>
          </xdr:cNvPr>
          <xdr:cNvSpPr/>
        </xdr:nvSpPr>
        <xdr:spPr>
          <a:xfrm>
            <a:off x="1909232" y="3534833"/>
            <a:ext cx="7446435" cy="433917"/>
          </a:xfrm>
          <a:prstGeom prst="leftRightArrow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5208491-4BBF-1882-E910-670FC3C2C712}"/>
              </a:ext>
            </a:extLst>
          </xdr:cNvPr>
          <xdr:cNvSpPr txBox="1"/>
        </xdr:nvSpPr>
        <xdr:spPr>
          <a:xfrm>
            <a:off x="4370919" y="3640667"/>
            <a:ext cx="3477564" cy="201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/>
              <a:t>応募があり次第、随時書類選考（</a:t>
            </a:r>
            <a:r>
              <a:rPr kumimoji="1" lang="en-US" altLang="ja-JP" sz="1000"/>
              <a:t>1</a:t>
            </a:r>
            <a:r>
              <a:rPr kumimoji="1" lang="ja-JP" altLang="en-US" sz="1000"/>
              <a:t>次）　結果通知</a:t>
            </a:r>
          </a:p>
        </xdr:txBody>
      </xdr:sp>
    </xdr:grpSp>
    <xdr:clientData/>
  </xdr:twoCellAnchor>
  <xdr:twoCellAnchor>
    <xdr:from>
      <xdr:col>2</xdr:col>
      <xdr:colOff>74084</xdr:colOff>
      <xdr:row>9</xdr:row>
      <xdr:rowOff>461638</xdr:rowOff>
    </xdr:from>
    <xdr:to>
      <xdr:col>4</xdr:col>
      <xdr:colOff>613833</xdr:colOff>
      <xdr:row>10</xdr:row>
      <xdr:rowOff>67634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1A8AC10-151A-4B3F-B4B5-5E9490499CD9}"/>
            </a:ext>
          </a:extLst>
        </xdr:cNvPr>
        <xdr:cNvGrpSpPr/>
      </xdr:nvGrpSpPr>
      <xdr:grpSpPr>
        <a:xfrm>
          <a:off x="1895348" y="4690319"/>
          <a:ext cx="3596122" cy="338689"/>
          <a:chOff x="1909232" y="3495096"/>
          <a:chExt cx="9212924" cy="530233"/>
        </a:xfrm>
      </xdr:grpSpPr>
      <xdr:sp macro="" textlink="">
        <xdr:nvSpPr>
          <xdr:cNvPr id="15" name="矢印: 左右 14">
            <a:extLst>
              <a:ext uri="{FF2B5EF4-FFF2-40B4-BE49-F238E27FC236}">
                <a16:creationId xmlns:a16="http://schemas.microsoft.com/office/drawing/2014/main" id="{9E60B7F4-51E4-9025-32A6-8B747A3D7DA2}"/>
              </a:ext>
            </a:extLst>
          </xdr:cNvPr>
          <xdr:cNvSpPr/>
        </xdr:nvSpPr>
        <xdr:spPr>
          <a:xfrm>
            <a:off x="1909232" y="3534833"/>
            <a:ext cx="7446435" cy="433917"/>
          </a:xfrm>
          <a:prstGeom prst="leftRightArrow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B8566B2-070E-2044-EC83-4C0D50B3B515}"/>
              </a:ext>
            </a:extLst>
          </xdr:cNvPr>
          <xdr:cNvSpPr txBox="1"/>
        </xdr:nvSpPr>
        <xdr:spPr>
          <a:xfrm>
            <a:off x="1952185" y="3495096"/>
            <a:ext cx="9169971" cy="5302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/>
              <a:t>応募があり次第、随時書類選考（</a:t>
            </a:r>
            <a:r>
              <a:rPr kumimoji="1" lang="en-US" altLang="ja-JP" sz="1000"/>
              <a:t>1</a:t>
            </a:r>
            <a:r>
              <a:rPr kumimoji="1" lang="ja-JP" altLang="en-US" sz="1000"/>
              <a:t>次）結果通知</a:t>
            </a:r>
          </a:p>
        </xdr:txBody>
      </xdr:sp>
    </xdr:grpSp>
    <xdr:clientData/>
  </xdr:twoCellAnchor>
  <xdr:twoCellAnchor>
    <xdr:from>
      <xdr:col>2</xdr:col>
      <xdr:colOff>4234</xdr:colOff>
      <xdr:row>11</xdr:row>
      <xdr:rowOff>459316</xdr:rowOff>
    </xdr:from>
    <xdr:to>
      <xdr:col>6</xdr:col>
      <xdr:colOff>1465385</xdr:colOff>
      <xdr:row>12</xdr:row>
      <xdr:rowOff>4233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4965895C-DC9B-4300-A47E-18C1F61394A3}"/>
            </a:ext>
          </a:extLst>
        </xdr:cNvPr>
        <xdr:cNvGrpSpPr/>
      </xdr:nvGrpSpPr>
      <xdr:grpSpPr>
        <a:xfrm>
          <a:off x="1825498" y="5671898"/>
          <a:ext cx="7573898" cy="277610"/>
          <a:chOff x="1909232" y="3534833"/>
          <a:chExt cx="7446435" cy="433917"/>
        </a:xfrm>
      </xdr:grpSpPr>
      <xdr:sp macro="" textlink="">
        <xdr:nvSpPr>
          <xdr:cNvPr id="21" name="矢印: 左右 20">
            <a:extLst>
              <a:ext uri="{FF2B5EF4-FFF2-40B4-BE49-F238E27FC236}">
                <a16:creationId xmlns:a16="http://schemas.microsoft.com/office/drawing/2014/main" id="{8469874B-0488-B7EC-C6EF-7A17CEE3F113}"/>
              </a:ext>
            </a:extLst>
          </xdr:cNvPr>
          <xdr:cNvSpPr/>
        </xdr:nvSpPr>
        <xdr:spPr>
          <a:xfrm>
            <a:off x="1909232" y="3534833"/>
            <a:ext cx="7446435" cy="433917"/>
          </a:xfrm>
          <a:prstGeom prst="leftRightArrow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183793D5-796C-EB59-8061-114B23082BDE}"/>
              </a:ext>
            </a:extLst>
          </xdr:cNvPr>
          <xdr:cNvSpPr txBox="1"/>
        </xdr:nvSpPr>
        <xdr:spPr>
          <a:xfrm>
            <a:off x="4370919" y="3640667"/>
            <a:ext cx="3477564" cy="201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/>
              <a:t>応募があり次第、随時書類選考（</a:t>
            </a:r>
            <a:r>
              <a:rPr kumimoji="1" lang="en-US" altLang="ja-JP" sz="1000"/>
              <a:t>1</a:t>
            </a:r>
            <a:r>
              <a:rPr kumimoji="1" lang="ja-JP" altLang="en-US" sz="1000"/>
              <a:t>次）　結果通知</a:t>
            </a:r>
          </a:p>
        </xdr:txBody>
      </xdr:sp>
    </xdr:grpSp>
    <xdr:clientData/>
  </xdr:twoCellAnchor>
  <xdr:twoCellAnchor>
    <xdr:from>
      <xdr:col>5</xdr:col>
      <xdr:colOff>67734</xdr:colOff>
      <xdr:row>9</xdr:row>
      <xdr:rowOff>455288</xdr:rowOff>
    </xdr:from>
    <xdr:to>
      <xdr:col>7</xdr:col>
      <xdr:colOff>607483</xdr:colOff>
      <xdr:row>10</xdr:row>
      <xdr:rowOff>61284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18000F6A-D355-4821-BD99-FAD6467676D0}"/>
            </a:ext>
          </a:extLst>
        </xdr:cNvPr>
        <xdr:cNvGrpSpPr/>
      </xdr:nvGrpSpPr>
      <xdr:grpSpPr>
        <a:xfrm>
          <a:off x="6473558" y="4683969"/>
          <a:ext cx="3596123" cy="338689"/>
          <a:chOff x="1909232" y="3495096"/>
          <a:chExt cx="9212924" cy="530233"/>
        </a:xfrm>
      </xdr:grpSpPr>
      <xdr:sp macro="" textlink="">
        <xdr:nvSpPr>
          <xdr:cNvPr id="27" name="矢印: 左右 26">
            <a:extLst>
              <a:ext uri="{FF2B5EF4-FFF2-40B4-BE49-F238E27FC236}">
                <a16:creationId xmlns:a16="http://schemas.microsoft.com/office/drawing/2014/main" id="{3A1E0188-0F5A-7126-CC5F-1A177DC94C8B}"/>
              </a:ext>
            </a:extLst>
          </xdr:cNvPr>
          <xdr:cNvSpPr/>
        </xdr:nvSpPr>
        <xdr:spPr>
          <a:xfrm>
            <a:off x="1909232" y="3534833"/>
            <a:ext cx="7446435" cy="433917"/>
          </a:xfrm>
          <a:prstGeom prst="leftRightArrow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48239C4D-8EDB-16A3-062F-25E9E698F999}"/>
              </a:ext>
            </a:extLst>
          </xdr:cNvPr>
          <xdr:cNvSpPr txBox="1"/>
        </xdr:nvSpPr>
        <xdr:spPr>
          <a:xfrm>
            <a:off x="1952185" y="3495096"/>
            <a:ext cx="9169971" cy="5302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/>
              <a:t>応募があり次第、随時書類選考（</a:t>
            </a:r>
            <a:r>
              <a:rPr kumimoji="1" lang="en-US" altLang="ja-JP" sz="1000"/>
              <a:t>1</a:t>
            </a:r>
            <a:r>
              <a:rPr kumimoji="1" lang="ja-JP" altLang="en-US" sz="1000"/>
              <a:t>次）結果通知</a:t>
            </a:r>
          </a:p>
        </xdr:txBody>
      </xdr:sp>
    </xdr:grpSp>
    <xdr:clientData/>
  </xdr:twoCellAnchor>
  <xdr:twoCellAnchor>
    <xdr:from>
      <xdr:col>2</xdr:col>
      <xdr:colOff>10583</xdr:colOff>
      <xdr:row>7</xdr:row>
      <xdr:rowOff>232832</xdr:rowOff>
    </xdr:from>
    <xdr:to>
      <xdr:col>6</xdr:col>
      <xdr:colOff>1454917</xdr:colOff>
      <xdr:row>7</xdr:row>
      <xdr:rowOff>550333</xdr:rowOff>
    </xdr:to>
    <xdr:sp macro="" textlink="">
      <xdr:nvSpPr>
        <xdr:cNvPr id="2" name="矢印: 左右 1">
          <a:extLst>
            <a:ext uri="{FF2B5EF4-FFF2-40B4-BE49-F238E27FC236}">
              <a16:creationId xmlns:a16="http://schemas.microsoft.com/office/drawing/2014/main" id="{DBC0308D-6577-42FE-9DF1-679ADECDB33C}"/>
            </a:ext>
          </a:extLst>
        </xdr:cNvPr>
        <xdr:cNvSpPr/>
      </xdr:nvSpPr>
      <xdr:spPr>
        <a:xfrm>
          <a:off x="1831847" y="3477612"/>
          <a:ext cx="7557081" cy="317501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463690</xdr:colOff>
      <xdr:row>7</xdr:row>
      <xdr:rowOff>339810</xdr:rowOff>
    </xdr:from>
    <xdr:to>
      <xdr:col>5</xdr:col>
      <xdr:colOff>1191064</xdr:colOff>
      <xdr:row>7</xdr:row>
      <xdr:rowOff>470246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711C53-7956-4601-8E5C-C6A02A46F091}"/>
            </a:ext>
          </a:extLst>
        </xdr:cNvPr>
        <xdr:cNvSpPr txBox="1"/>
      </xdr:nvSpPr>
      <xdr:spPr>
        <a:xfrm>
          <a:off x="3813141" y="3584590"/>
          <a:ext cx="3783747" cy="130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募集の広告配信・スカウト</a:t>
          </a:r>
        </a:p>
      </xdr:txBody>
    </xdr:sp>
    <xdr:clientData/>
  </xdr:twoCellAnchor>
  <xdr:twoCellAnchor>
    <xdr:from>
      <xdr:col>1</xdr:col>
      <xdr:colOff>1543050</xdr:colOff>
      <xdr:row>5</xdr:row>
      <xdr:rowOff>380999</xdr:rowOff>
    </xdr:from>
    <xdr:to>
      <xdr:col>5</xdr:col>
      <xdr:colOff>1492250</xdr:colOff>
      <xdr:row>5</xdr:row>
      <xdr:rowOff>664632</xdr:rowOff>
    </xdr:to>
    <xdr:sp macro="" textlink="">
      <xdr:nvSpPr>
        <xdr:cNvPr id="34" name="矢印: 左右 33">
          <a:extLst>
            <a:ext uri="{FF2B5EF4-FFF2-40B4-BE49-F238E27FC236}">
              <a16:creationId xmlns:a16="http://schemas.microsoft.com/office/drawing/2014/main" id="{59C50431-BAAA-459E-AE04-210BE8773E62}"/>
            </a:ext>
          </a:extLst>
        </xdr:cNvPr>
        <xdr:cNvSpPr/>
      </xdr:nvSpPr>
      <xdr:spPr>
        <a:xfrm>
          <a:off x="1786467" y="2624666"/>
          <a:ext cx="6098116" cy="283633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1246718</xdr:colOff>
      <xdr:row>5</xdr:row>
      <xdr:rowOff>468033</xdr:rowOff>
    </xdr:from>
    <xdr:to>
      <xdr:col>5</xdr:col>
      <xdr:colOff>1208083</xdr:colOff>
      <xdr:row>5</xdr:row>
      <xdr:rowOff>573963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C3C101C-C142-43B9-88EC-823D9555892D}"/>
            </a:ext>
          </a:extLst>
        </xdr:cNvPr>
        <xdr:cNvSpPr txBox="1"/>
      </xdr:nvSpPr>
      <xdr:spPr>
        <a:xfrm>
          <a:off x="3067051" y="2711700"/>
          <a:ext cx="4533365" cy="10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おためし地域おこし協力隊のプラン作成・準備</a:t>
          </a:r>
        </a:p>
      </xdr:txBody>
    </xdr:sp>
    <xdr:clientData/>
  </xdr:twoCellAnchor>
  <xdr:twoCellAnchor>
    <xdr:from>
      <xdr:col>2</xdr:col>
      <xdr:colOff>23284</xdr:colOff>
      <xdr:row>7</xdr:row>
      <xdr:rowOff>46566</xdr:rowOff>
    </xdr:from>
    <xdr:to>
      <xdr:col>6</xdr:col>
      <xdr:colOff>1491424</xdr:colOff>
      <xdr:row>7</xdr:row>
      <xdr:rowOff>330199</xdr:rowOff>
    </xdr:to>
    <xdr:sp macro="" textlink="">
      <xdr:nvSpPr>
        <xdr:cNvPr id="36" name="矢印: 左右 35">
          <a:extLst>
            <a:ext uri="{FF2B5EF4-FFF2-40B4-BE49-F238E27FC236}">
              <a16:creationId xmlns:a16="http://schemas.microsoft.com/office/drawing/2014/main" id="{45E0DC4C-2507-4E0E-83DF-2CDEFD9555CD}"/>
            </a:ext>
          </a:extLst>
        </xdr:cNvPr>
        <xdr:cNvSpPr/>
      </xdr:nvSpPr>
      <xdr:spPr>
        <a:xfrm>
          <a:off x="1844548" y="3291346"/>
          <a:ext cx="7580887" cy="283633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204829</xdr:colOff>
      <xdr:row>7</xdr:row>
      <xdr:rowOff>133600</xdr:rowOff>
    </xdr:from>
    <xdr:to>
      <xdr:col>6</xdr:col>
      <xdr:colOff>166194</xdr:colOff>
      <xdr:row>7</xdr:row>
      <xdr:rowOff>239530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E95880C-1074-471F-8B20-10647F4564E7}"/>
            </a:ext>
          </a:extLst>
        </xdr:cNvPr>
        <xdr:cNvSpPr txBox="1"/>
      </xdr:nvSpPr>
      <xdr:spPr>
        <a:xfrm>
          <a:off x="3554280" y="3378380"/>
          <a:ext cx="4545925" cy="105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おためし地域おこし協力隊のプラン作成・準備</a:t>
          </a:r>
        </a:p>
      </xdr:txBody>
    </xdr:sp>
    <xdr:clientData/>
  </xdr:twoCellAnchor>
  <xdr:twoCellAnchor>
    <xdr:from>
      <xdr:col>1</xdr:col>
      <xdr:colOff>1538816</xdr:colOff>
      <xdr:row>5</xdr:row>
      <xdr:rowOff>158750</xdr:rowOff>
    </xdr:from>
    <xdr:to>
      <xdr:col>5</xdr:col>
      <xdr:colOff>1422399</xdr:colOff>
      <xdr:row>5</xdr:row>
      <xdr:rowOff>427567</xdr:rowOff>
    </xdr:to>
    <xdr:sp macro="" textlink="">
      <xdr:nvSpPr>
        <xdr:cNvPr id="38" name="矢印: 左右 37">
          <a:extLst>
            <a:ext uri="{FF2B5EF4-FFF2-40B4-BE49-F238E27FC236}">
              <a16:creationId xmlns:a16="http://schemas.microsoft.com/office/drawing/2014/main" id="{74B6315B-D2E8-42CB-A418-3FCFF188999C}"/>
            </a:ext>
          </a:extLst>
        </xdr:cNvPr>
        <xdr:cNvSpPr/>
      </xdr:nvSpPr>
      <xdr:spPr>
        <a:xfrm>
          <a:off x="1782233" y="2402417"/>
          <a:ext cx="6032499" cy="268817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2</xdr:col>
      <xdr:colOff>1358900</xdr:colOff>
      <xdr:row>5</xdr:row>
      <xdr:rowOff>227627</xdr:rowOff>
    </xdr:from>
    <xdr:to>
      <xdr:col>5</xdr:col>
      <xdr:colOff>558087</xdr:colOff>
      <xdr:row>5</xdr:row>
      <xdr:rowOff>358063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1E8BD5E-417E-4392-B99E-BD641F46BF3C}"/>
            </a:ext>
          </a:extLst>
        </xdr:cNvPr>
        <xdr:cNvSpPr txBox="1"/>
      </xdr:nvSpPr>
      <xdr:spPr>
        <a:xfrm>
          <a:off x="3179233" y="2471294"/>
          <a:ext cx="3771187" cy="130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0"/>
            <a:t>JOIN</a:t>
          </a:r>
          <a:r>
            <a:rPr kumimoji="1" lang="ja-JP" altLang="en-US" sz="1100" b="0"/>
            <a:t>・</a:t>
          </a:r>
          <a:r>
            <a:rPr kumimoji="1" lang="en-US" altLang="ja-JP" sz="1100" b="0"/>
            <a:t>SMOUT</a:t>
          </a:r>
          <a:r>
            <a:rPr kumimoji="1" lang="ja-JP" altLang="en-US" sz="1100" b="0"/>
            <a:t>記事作成</a:t>
          </a:r>
        </a:p>
      </xdr:txBody>
    </xdr:sp>
    <xdr:clientData/>
  </xdr:twoCellAnchor>
  <xdr:twoCellAnchor>
    <xdr:from>
      <xdr:col>2</xdr:col>
      <xdr:colOff>14816</xdr:colOff>
      <xdr:row>9</xdr:row>
      <xdr:rowOff>190500</xdr:rowOff>
    </xdr:from>
    <xdr:to>
      <xdr:col>4</xdr:col>
      <xdr:colOff>21166</xdr:colOff>
      <xdr:row>9</xdr:row>
      <xdr:rowOff>571500</xdr:rowOff>
    </xdr:to>
    <xdr:sp macro="" textlink="">
      <xdr:nvSpPr>
        <xdr:cNvPr id="40" name="矢印: 左右 39">
          <a:extLst>
            <a:ext uri="{FF2B5EF4-FFF2-40B4-BE49-F238E27FC236}">
              <a16:creationId xmlns:a16="http://schemas.microsoft.com/office/drawing/2014/main" id="{969BDE98-3B95-45DC-A615-8A693243CC8A}"/>
            </a:ext>
          </a:extLst>
        </xdr:cNvPr>
        <xdr:cNvSpPr/>
      </xdr:nvSpPr>
      <xdr:spPr>
        <a:xfrm>
          <a:off x="1835149" y="4381500"/>
          <a:ext cx="3054350" cy="381000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459317</xdr:colOff>
      <xdr:row>9</xdr:row>
      <xdr:rowOff>328083</xdr:rowOff>
    </xdr:from>
    <xdr:to>
      <xdr:col>3</xdr:col>
      <xdr:colOff>1068917</xdr:colOff>
      <xdr:row>9</xdr:row>
      <xdr:rowOff>463896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55502C5-8E2E-4C1A-A0F5-7BE40698308F}"/>
            </a:ext>
          </a:extLst>
        </xdr:cNvPr>
        <xdr:cNvSpPr txBox="1"/>
      </xdr:nvSpPr>
      <xdr:spPr>
        <a:xfrm>
          <a:off x="2279650" y="4519083"/>
          <a:ext cx="2133600" cy="135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募集の広告配信等・スカウト</a:t>
          </a:r>
        </a:p>
      </xdr:txBody>
    </xdr:sp>
    <xdr:clientData/>
  </xdr:twoCellAnchor>
  <xdr:twoCellAnchor>
    <xdr:from>
      <xdr:col>2</xdr:col>
      <xdr:colOff>14816</xdr:colOff>
      <xdr:row>8</xdr:row>
      <xdr:rowOff>211668</xdr:rowOff>
    </xdr:from>
    <xdr:to>
      <xdr:col>4</xdr:col>
      <xdr:colOff>42334</xdr:colOff>
      <xdr:row>9</xdr:row>
      <xdr:rowOff>289981</xdr:rowOff>
    </xdr:to>
    <xdr:sp macro="" textlink="">
      <xdr:nvSpPr>
        <xdr:cNvPr id="42" name="矢印: 左右 41">
          <a:extLst>
            <a:ext uri="{FF2B5EF4-FFF2-40B4-BE49-F238E27FC236}">
              <a16:creationId xmlns:a16="http://schemas.microsoft.com/office/drawing/2014/main" id="{3FFFEA90-060E-4A07-8CEB-B68DB041FC4F}"/>
            </a:ext>
          </a:extLst>
        </xdr:cNvPr>
        <xdr:cNvSpPr/>
      </xdr:nvSpPr>
      <xdr:spPr>
        <a:xfrm>
          <a:off x="1835149" y="4159251"/>
          <a:ext cx="3075518" cy="321730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1436773</xdr:colOff>
      <xdr:row>9</xdr:row>
      <xdr:rowOff>42334</xdr:rowOff>
    </xdr:from>
    <xdr:to>
      <xdr:col>4</xdr:col>
      <xdr:colOff>179917</xdr:colOff>
      <xdr:row>9</xdr:row>
      <xdr:rowOff>219128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571C6BB-0CD6-4A5F-86D1-9A69C7DD1CAF}"/>
            </a:ext>
          </a:extLst>
        </xdr:cNvPr>
        <xdr:cNvSpPr txBox="1"/>
      </xdr:nvSpPr>
      <xdr:spPr>
        <a:xfrm>
          <a:off x="1680190" y="4233334"/>
          <a:ext cx="3368060" cy="176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おためし地域おこし協力隊プラン作成・準備</a:t>
          </a:r>
        </a:p>
      </xdr:txBody>
    </xdr:sp>
    <xdr:clientData/>
  </xdr:twoCellAnchor>
  <xdr:twoCellAnchor>
    <xdr:from>
      <xdr:col>5</xdr:col>
      <xdr:colOff>68854</xdr:colOff>
      <xdr:row>9</xdr:row>
      <xdr:rowOff>246732</xdr:rowOff>
    </xdr:from>
    <xdr:to>
      <xdr:col>7</xdr:col>
      <xdr:colOff>20934</xdr:colOff>
      <xdr:row>9</xdr:row>
      <xdr:rowOff>577110</xdr:rowOff>
    </xdr:to>
    <xdr:sp macro="" textlink="">
      <xdr:nvSpPr>
        <xdr:cNvPr id="45" name="矢印: 左右 44">
          <a:extLst>
            <a:ext uri="{FF2B5EF4-FFF2-40B4-BE49-F238E27FC236}">
              <a16:creationId xmlns:a16="http://schemas.microsoft.com/office/drawing/2014/main" id="{D87D6100-B9E5-405D-8C1B-41291842753D}"/>
            </a:ext>
          </a:extLst>
        </xdr:cNvPr>
        <xdr:cNvSpPr/>
      </xdr:nvSpPr>
      <xdr:spPr>
        <a:xfrm>
          <a:off x="6474678" y="4475413"/>
          <a:ext cx="3008454" cy="330378"/>
        </a:xfrm>
        <a:prstGeom prst="leftRightArrow">
          <a:avLst>
            <a:gd name="adj1" fmla="val 50000"/>
            <a:gd name="adj2" fmla="val 50000"/>
          </a:avLst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515208</xdr:colOff>
      <xdr:row>9</xdr:row>
      <xdr:rowOff>336728</xdr:rowOff>
    </xdr:from>
    <xdr:to>
      <xdr:col>6</xdr:col>
      <xdr:colOff>1077079</xdr:colOff>
      <xdr:row>9</xdr:row>
      <xdr:rowOff>469506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0DDCF14-B9CC-4D83-8E31-35D9155B9EBD}"/>
            </a:ext>
          </a:extLst>
        </xdr:cNvPr>
        <xdr:cNvSpPr txBox="1"/>
      </xdr:nvSpPr>
      <xdr:spPr>
        <a:xfrm>
          <a:off x="6918762" y="4554123"/>
          <a:ext cx="2088166" cy="13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募集の広告配信等・スカウト</a:t>
          </a:r>
        </a:p>
      </xdr:txBody>
    </xdr:sp>
    <xdr:clientData/>
  </xdr:twoCellAnchor>
  <xdr:twoCellAnchor>
    <xdr:from>
      <xdr:col>5</xdr:col>
      <xdr:colOff>91806</xdr:colOff>
      <xdr:row>8</xdr:row>
      <xdr:rowOff>224542</xdr:rowOff>
    </xdr:from>
    <xdr:to>
      <xdr:col>7</xdr:col>
      <xdr:colOff>50494</xdr:colOff>
      <xdr:row>9</xdr:row>
      <xdr:rowOff>295591</xdr:rowOff>
    </xdr:to>
    <xdr:sp macro="" textlink="">
      <xdr:nvSpPr>
        <xdr:cNvPr id="47" name="矢印: 左右 46">
          <a:extLst>
            <a:ext uri="{FF2B5EF4-FFF2-40B4-BE49-F238E27FC236}">
              <a16:creationId xmlns:a16="http://schemas.microsoft.com/office/drawing/2014/main" id="{2F551BA7-5A87-45CB-9E0A-1326EE4AF91F}"/>
            </a:ext>
          </a:extLst>
        </xdr:cNvPr>
        <xdr:cNvSpPr/>
      </xdr:nvSpPr>
      <xdr:spPr>
        <a:xfrm>
          <a:off x="6495360" y="4195205"/>
          <a:ext cx="3011279" cy="317781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1463072</xdr:colOff>
      <xdr:row>9</xdr:row>
      <xdr:rowOff>51894</xdr:rowOff>
    </xdr:from>
    <xdr:to>
      <xdr:col>7</xdr:col>
      <xdr:colOff>188078</xdr:colOff>
      <xdr:row>9</xdr:row>
      <xdr:rowOff>224737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271FCE-2B3E-460C-AFA8-0469B8B428DA}"/>
            </a:ext>
          </a:extLst>
        </xdr:cNvPr>
        <xdr:cNvSpPr txBox="1"/>
      </xdr:nvSpPr>
      <xdr:spPr>
        <a:xfrm>
          <a:off x="6340331" y="4269289"/>
          <a:ext cx="3303892" cy="172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おためし地域おこし協力隊プラン作成・準備</a:t>
          </a:r>
        </a:p>
      </xdr:txBody>
    </xdr:sp>
    <xdr:clientData/>
  </xdr:twoCellAnchor>
  <xdr:twoCellAnchor>
    <xdr:from>
      <xdr:col>1</xdr:col>
      <xdr:colOff>1568922</xdr:colOff>
      <xdr:row>11</xdr:row>
      <xdr:rowOff>176445</xdr:rowOff>
    </xdr:from>
    <xdr:to>
      <xdr:col>6</xdr:col>
      <xdr:colOff>1528186</xdr:colOff>
      <xdr:row>11</xdr:row>
      <xdr:rowOff>557445</xdr:rowOff>
    </xdr:to>
    <xdr:sp macro="" textlink="">
      <xdr:nvSpPr>
        <xdr:cNvPr id="49" name="矢印: 左右 48">
          <a:extLst>
            <a:ext uri="{FF2B5EF4-FFF2-40B4-BE49-F238E27FC236}">
              <a16:creationId xmlns:a16="http://schemas.microsoft.com/office/drawing/2014/main" id="{7B751093-2614-46F1-9F94-948B86C22293}"/>
            </a:ext>
          </a:extLst>
        </xdr:cNvPr>
        <xdr:cNvSpPr/>
      </xdr:nvSpPr>
      <xdr:spPr>
        <a:xfrm>
          <a:off x="1809664" y="5389027"/>
          <a:ext cx="7652533" cy="381000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1270264</xdr:colOff>
      <xdr:row>11</xdr:row>
      <xdr:rowOff>314028</xdr:rowOff>
    </xdr:from>
    <xdr:to>
      <xdr:col>6</xdr:col>
      <xdr:colOff>447859</xdr:colOff>
      <xdr:row>11</xdr:row>
      <xdr:rowOff>449841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8BCB6CA-C77D-4C2B-A3A6-F72262E7E49E}"/>
            </a:ext>
          </a:extLst>
        </xdr:cNvPr>
        <xdr:cNvSpPr txBox="1"/>
      </xdr:nvSpPr>
      <xdr:spPr>
        <a:xfrm>
          <a:off x="3091528" y="5526610"/>
          <a:ext cx="5290342" cy="135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募集の広告配信等・スカウト</a:t>
          </a:r>
        </a:p>
      </xdr:txBody>
    </xdr:sp>
    <xdr:clientData/>
  </xdr:twoCellAnchor>
  <xdr:twoCellAnchor>
    <xdr:from>
      <xdr:col>1</xdr:col>
      <xdr:colOff>1568923</xdr:colOff>
      <xdr:row>10</xdr:row>
      <xdr:rowOff>197613</xdr:rowOff>
    </xdr:from>
    <xdr:to>
      <xdr:col>6</xdr:col>
      <xdr:colOff>1507302</xdr:colOff>
      <xdr:row>11</xdr:row>
      <xdr:rowOff>275926</xdr:rowOff>
    </xdr:to>
    <xdr:sp macro="" textlink="">
      <xdr:nvSpPr>
        <xdr:cNvPr id="51" name="矢印: 左右 50">
          <a:extLst>
            <a:ext uri="{FF2B5EF4-FFF2-40B4-BE49-F238E27FC236}">
              <a16:creationId xmlns:a16="http://schemas.microsoft.com/office/drawing/2014/main" id="{D6B19C44-3CD9-4B54-8C34-9166DECBAFFA}"/>
            </a:ext>
          </a:extLst>
        </xdr:cNvPr>
        <xdr:cNvSpPr/>
      </xdr:nvSpPr>
      <xdr:spPr>
        <a:xfrm>
          <a:off x="1809665" y="5158987"/>
          <a:ext cx="7631648" cy="329521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1410358</xdr:colOff>
      <xdr:row>11</xdr:row>
      <xdr:rowOff>28279</xdr:rowOff>
    </xdr:from>
    <xdr:to>
      <xdr:col>7</xdr:col>
      <xdr:colOff>553422</xdr:colOff>
      <xdr:row>11</xdr:row>
      <xdr:rowOff>205073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64B9FDC-8C94-44E5-874B-D4D41CBDBFE0}"/>
            </a:ext>
          </a:extLst>
        </xdr:cNvPr>
        <xdr:cNvSpPr txBox="1"/>
      </xdr:nvSpPr>
      <xdr:spPr>
        <a:xfrm>
          <a:off x="1651100" y="5240861"/>
          <a:ext cx="8364520" cy="176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おためし地域おこし協力隊の準備</a:t>
          </a:r>
        </a:p>
      </xdr:txBody>
    </xdr:sp>
    <xdr:clientData/>
  </xdr:twoCellAnchor>
  <xdr:twoCellAnchor>
    <xdr:from>
      <xdr:col>9</xdr:col>
      <xdr:colOff>105950</xdr:colOff>
      <xdr:row>3</xdr:row>
      <xdr:rowOff>120605</xdr:rowOff>
    </xdr:from>
    <xdr:to>
      <xdr:col>9</xdr:col>
      <xdr:colOff>837364</xdr:colOff>
      <xdr:row>3</xdr:row>
      <xdr:rowOff>586271</xdr:rowOff>
    </xdr:to>
    <xdr:sp macro="" textlink="">
      <xdr:nvSpPr>
        <xdr:cNvPr id="53" name="矢印: 左右 52">
          <a:extLst>
            <a:ext uri="{FF2B5EF4-FFF2-40B4-BE49-F238E27FC236}">
              <a16:creationId xmlns:a16="http://schemas.microsoft.com/office/drawing/2014/main" id="{84B8A18C-030B-4BCD-9BA2-661E3FE9DB07}"/>
            </a:ext>
          </a:extLst>
        </xdr:cNvPr>
        <xdr:cNvSpPr/>
      </xdr:nvSpPr>
      <xdr:spPr>
        <a:xfrm>
          <a:off x="11337076" y="1397583"/>
          <a:ext cx="731414" cy="465666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10329</xdr:colOff>
      <xdr:row>3</xdr:row>
      <xdr:rowOff>130815</xdr:rowOff>
    </xdr:from>
    <xdr:to>
      <xdr:col>13</xdr:col>
      <xdr:colOff>10468</xdr:colOff>
      <xdr:row>3</xdr:row>
      <xdr:rowOff>565221</xdr:rowOff>
    </xdr:to>
    <xdr:sp macro="" textlink="">
      <xdr:nvSpPr>
        <xdr:cNvPr id="55" name="矢印: 左右 54">
          <a:extLst>
            <a:ext uri="{FF2B5EF4-FFF2-40B4-BE49-F238E27FC236}">
              <a16:creationId xmlns:a16="http://schemas.microsoft.com/office/drawing/2014/main" id="{92EDE9F4-5CBA-D085-D9D7-5169C9B46004}"/>
            </a:ext>
          </a:extLst>
        </xdr:cNvPr>
        <xdr:cNvSpPr/>
      </xdr:nvSpPr>
      <xdr:spPr>
        <a:xfrm>
          <a:off x="13680274" y="1407793"/>
          <a:ext cx="764232" cy="434406"/>
        </a:xfrm>
        <a:prstGeom prst="left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20655</xdr:colOff>
      <xdr:row>4</xdr:row>
      <xdr:rowOff>115138</xdr:rowOff>
    </xdr:from>
    <xdr:to>
      <xdr:col>15</xdr:col>
      <xdr:colOff>490625</xdr:colOff>
      <xdr:row>7</xdr:row>
      <xdr:rowOff>118278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8E4D3C1-49EA-42D9-A3BC-F82ED44A56A6}"/>
            </a:ext>
          </a:extLst>
        </xdr:cNvPr>
        <xdr:cNvSpPr txBox="1"/>
      </xdr:nvSpPr>
      <xdr:spPr>
        <a:xfrm>
          <a:off x="13690600" y="2124808"/>
          <a:ext cx="2762250" cy="1238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・募集要項の作成（済）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JOIN</a:t>
          </a:r>
          <a:r>
            <a:rPr kumimoji="1" lang="ja-JP" altLang="en-US" sz="1100"/>
            <a:t>募集ページの作成（たたき）</a:t>
          </a:r>
          <a:endParaRPr kumimoji="1" lang="en-US" altLang="ja-JP" sz="1100"/>
        </a:p>
        <a:p>
          <a:r>
            <a:rPr kumimoji="1" lang="ja-JP" altLang="en-US" sz="1100"/>
            <a:t>・オンラインイベントの開催</a:t>
          </a:r>
          <a:endParaRPr kumimoji="1" lang="en-US" altLang="ja-JP" sz="1100"/>
        </a:p>
        <a:p>
          <a:r>
            <a:rPr kumimoji="1" lang="ja-JP" altLang="en-US" sz="1100"/>
            <a:t>・各募集の個別説明会（オンライン）</a:t>
          </a:r>
          <a:endParaRPr kumimoji="1" lang="en-US" altLang="ja-JP" sz="1100"/>
        </a:p>
        <a:p>
          <a:r>
            <a:rPr kumimoji="1" lang="ja-JP" altLang="en-US" sz="1100"/>
            <a:t>・カジュアル面談</a:t>
          </a:r>
          <a:endParaRPr kumimoji="1" lang="en-US" altLang="ja-JP" sz="1100"/>
        </a:p>
        <a:p>
          <a:r>
            <a:rPr kumimoji="1" lang="ja-JP" altLang="en-US" sz="1100"/>
            <a:t>・選考</a:t>
          </a:r>
        </a:p>
      </xdr:txBody>
    </xdr:sp>
    <xdr:clientData/>
  </xdr:twoCellAnchor>
  <xdr:twoCellAnchor>
    <xdr:from>
      <xdr:col>9</xdr:col>
      <xdr:colOff>20934</xdr:colOff>
      <xdr:row>4</xdr:row>
      <xdr:rowOff>104671</xdr:rowOff>
    </xdr:from>
    <xdr:to>
      <xdr:col>11</xdr:col>
      <xdr:colOff>522141</xdr:colOff>
      <xdr:row>7</xdr:row>
      <xdr:rowOff>118395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155ACDD-020F-46C9-BC62-4AC3532DCB56}"/>
            </a:ext>
          </a:extLst>
        </xdr:cNvPr>
        <xdr:cNvSpPr txBox="1"/>
      </xdr:nvSpPr>
      <xdr:spPr>
        <a:xfrm>
          <a:off x="11252060" y="2114341"/>
          <a:ext cx="2175933" cy="12488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en-US" altLang="ja-JP" sz="1100"/>
            <a:t>JOIN</a:t>
          </a:r>
          <a:r>
            <a:rPr kumimoji="1" lang="ja-JP" altLang="en-US" sz="1100"/>
            <a:t>募集ページの添削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SMOUT</a:t>
          </a:r>
          <a:r>
            <a:rPr kumimoji="1" lang="ja-JP" altLang="en-US" sz="1100"/>
            <a:t>記事作成</a:t>
          </a:r>
          <a:endParaRPr kumimoji="1" lang="en-US" altLang="ja-JP" sz="1100"/>
        </a:p>
        <a:p>
          <a:r>
            <a:rPr kumimoji="1" lang="ja-JP" altLang="en-US" sz="1100"/>
            <a:t>・募集の広告</a:t>
          </a:r>
          <a:endParaRPr kumimoji="1" lang="en-US" altLang="ja-JP" sz="1100"/>
        </a:p>
        <a:p>
          <a:r>
            <a:rPr kumimoji="1" lang="ja-JP" altLang="en-US" sz="1100"/>
            <a:t>・隊員希望者へのスカウト</a:t>
          </a:r>
          <a:endParaRPr kumimoji="1" lang="en-US" altLang="ja-JP" sz="1100"/>
        </a:p>
        <a:p>
          <a:r>
            <a:rPr kumimoji="1" lang="ja-JP" altLang="en-US" sz="1100"/>
            <a:t>・おためし地域おこし協力隊の実施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</xdr:colOff>
      <xdr:row>5</xdr:row>
      <xdr:rowOff>562081</xdr:rowOff>
    </xdr:from>
    <xdr:to>
      <xdr:col>7</xdr:col>
      <xdr:colOff>0</xdr:colOff>
      <xdr:row>6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88034AA-7A41-445F-B8E1-6FB230D34BD2}"/>
            </a:ext>
          </a:extLst>
        </xdr:cNvPr>
        <xdr:cNvGrpSpPr/>
      </xdr:nvGrpSpPr>
      <xdr:grpSpPr>
        <a:xfrm>
          <a:off x="5132916" y="2805748"/>
          <a:ext cx="4561417" cy="199919"/>
          <a:chOff x="1909232" y="3534833"/>
          <a:chExt cx="7446435" cy="433917"/>
        </a:xfrm>
      </xdr:grpSpPr>
      <xdr:sp macro="" textlink="">
        <xdr:nvSpPr>
          <xdr:cNvPr id="3" name="矢印: 左右 2">
            <a:extLst>
              <a:ext uri="{FF2B5EF4-FFF2-40B4-BE49-F238E27FC236}">
                <a16:creationId xmlns:a16="http://schemas.microsoft.com/office/drawing/2014/main" id="{30CD396B-95D3-9D89-620B-1123BF9AB103}"/>
              </a:ext>
            </a:extLst>
          </xdr:cNvPr>
          <xdr:cNvSpPr/>
        </xdr:nvSpPr>
        <xdr:spPr>
          <a:xfrm>
            <a:off x="1909232" y="3534833"/>
            <a:ext cx="7446435" cy="433917"/>
          </a:xfrm>
          <a:prstGeom prst="leftRightArrow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B0EC950-273F-EB79-B1E8-2D346A7EAFBB}"/>
              </a:ext>
            </a:extLst>
          </xdr:cNvPr>
          <xdr:cNvSpPr txBox="1"/>
        </xdr:nvSpPr>
        <xdr:spPr>
          <a:xfrm>
            <a:off x="3574863" y="3584113"/>
            <a:ext cx="5250101" cy="3035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/>
              <a:t>応募があり次第、随時書類選考（</a:t>
            </a:r>
            <a:r>
              <a:rPr kumimoji="1" lang="en-US" altLang="ja-JP" sz="1000"/>
              <a:t>1</a:t>
            </a:r>
            <a:r>
              <a:rPr kumimoji="1" lang="ja-JP" altLang="en-US" sz="1000"/>
              <a:t>次）　結果通知</a:t>
            </a:r>
          </a:p>
        </xdr:txBody>
      </xdr:sp>
    </xdr:grpSp>
    <xdr:clientData/>
  </xdr:twoCellAnchor>
  <xdr:twoCellAnchor>
    <xdr:from>
      <xdr:col>2</xdr:col>
      <xdr:colOff>10585</xdr:colOff>
      <xdr:row>7</xdr:row>
      <xdr:rowOff>476250</xdr:rowOff>
    </xdr:from>
    <xdr:to>
      <xdr:col>5</xdr:col>
      <xdr:colOff>1513418</xdr:colOff>
      <xdr:row>8</xdr:row>
      <xdr:rowOff>21167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AAB51BB-D494-4FC3-948B-718BD7277D50}"/>
            </a:ext>
          </a:extLst>
        </xdr:cNvPr>
        <xdr:cNvGrpSpPr/>
      </xdr:nvGrpSpPr>
      <xdr:grpSpPr>
        <a:xfrm>
          <a:off x="1979085" y="3693583"/>
          <a:ext cx="6180666" cy="275167"/>
          <a:chOff x="1909232" y="3534833"/>
          <a:chExt cx="7446435" cy="433917"/>
        </a:xfrm>
      </xdr:grpSpPr>
      <xdr:sp macro="" textlink="">
        <xdr:nvSpPr>
          <xdr:cNvPr id="6" name="矢印: 左右 5">
            <a:extLst>
              <a:ext uri="{FF2B5EF4-FFF2-40B4-BE49-F238E27FC236}">
                <a16:creationId xmlns:a16="http://schemas.microsoft.com/office/drawing/2014/main" id="{FFF73CCA-48DB-9223-FB56-6055B445C807}"/>
              </a:ext>
            </a:extLst>
          </xdr:cNvPr>
          <xdr:cNvSpPr/>
        </xdr:nvSpPr>
        <xdr:spPr>
          <a:xfrm>
            <a:off x="1909232" y="3534833"/>
            <a:ext cx="7446435" cy="433917"/>
          </a:xfrm>
          <a:prstGeom prst="leftRightArrow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7AA3058-9CA0-608F-F6DC-F3B6EF4E8839}"/>
              </a:ext>
            </a:extLst>
          </xdr:cNvPr>
          <xdr:cNvSpPr txBox="1"/>
        </xdr:nvSpPr>
        <xdr:spPr>
          <a:xfrm>
            <a:off x="4370919" y="3620402"/>
            <a:ext cx="3828020" cy="221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/>
              <a:t>応募があり次第、随時書類選考（</a:t>
            </a:r>
            <a:r>
              <a:rPr kumimoji="1" lang="en-US" altLang="ja-JP" sz="1000"/>
              <a:t>1</a:t>
            </a:r>
            <a:r>
              <a:rPr kumimoji="1" lang="ja-JP" altLang="en-US" sz="1000"/>
              <a:t>次）　結果通知</a:t>
            </a:r>
          </a:p>
        </xdr:txBody>
      </xdr:sp>
    </xdr:grpSp>
    <xdr:clientData/>
  </xdr:twoCellAnchor>
  <xdr:twoCellAnchor>
    <xdr:from>
      <xdr:col>2</xdr:col>
      <xdr:colOff>42147</xdr:colOff>
      <xdr:row>3</xdr:row>
      <xdr:rowOff>264583</xdr:rowOff>
    </xdr:from>
    <xdr:to>
      <xdr:col>6</xdr:col>
      <xdr:colOff>1492847</xdr:colOff>
      <xdr:row>3</xdr:row>
      <xdr:rowOff>645583</xdr:rowOff>
    </xdr:to>
    <xdr:sp macro="" textlink="">
      <xdr:nvSpPr>
        <xdr:cNvPr id="8" name="矢印: 左右 7">
          <a:extLst>
            <a:ext uri="{FF2B5EF4-FFF2-40B4-BE49-F238E27FC236}">
              <a16:creationId xmlns:a16="http://schemas.microsoft.com/office/drawing/2014/main" id="{5720E9C8-B82C-4D36-BD62-9C29C22D01C4}"/>
            </a:ext>
          </a:extLst>
        </xdr:cNvPr>
        <xdr:cNvSpPr/>
      </xdr:nvSpPr>
      <xdr:spPr>
        <a:xfrm>
          <a:off x="2010647" y="1534583"/>
          <a:ext cx="7652533" cy="381000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1324011</xdr:colOff>
      <xdr:row>3</xdr:row>
      <xdr:rowOff>402166</xdr:rowOff>
    </xdr:from>
    <xdr:to>
      <xdr:col>6</xdr:col>
      <xdr:colOff>412520</xdr:colOff>
      <xdr:row>3</xdr:row>
      <xdr:rowOff>537979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F2AEFC5-742A-4615-95C0-D712ED6F9247}"/>
            </a:ext>
          </a:extLst>
        </xdr:cNvPr>
        <xdr:cNvSpPr txBox="1"/>
      </xdr:nvSpPr>
      <xdr:spPr>
        <a:xfrm>
          <a:off x="3292511" y="1672166"/>
          <a:ext cx="5290342" cy="135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募集の広告配信等・スカウト</a:t>
          </a:r>
        </a:p>
      </xdr:txBody>
    </xdr:sp>
    <xdr:clientData/>
  </xdr:twoCellAnchor>
  <xdr:twoCellAnchor>
    <xdr:from>
      <xdr:col>2</xdr:col>
      <xdr:colOff>42332</xdr:colOff>
      <xdr:row>3</xdr:row>
      <xdr:rowOff>21167</xdr:rowOff>
    </xdr:from>
    <xdr:to>
      <xdr:col>6</xdr:col>
      <xdr:colOff>1513416</xdr:colOff>
      <xdr:row>3</xdr:row>
      <xdr:rowOff>350688</xdr:rowOff>
    </xdr:to>
    <xdr:sp macro="" textlink="">
      <xdr:nvSpPr>
        <xdr:cNvPr id="11" name="矢印: 左右 10">
          <a:extLst>
            <a:ext uri="{FF2B5EF4-FFF2-40B4-BE49-F238E27FC236}">
              <a16:creationId xmlns:a16="http://schemas.microsoft.com/office/drawing/2014/main" id="{332AACD3-C81E-4B85-A03C-FCC94EDC1192}"/>
            </a:ext>
          </a:extLst>
        </xdr:cNvPr>
        <xdr:cNvSpPr/>
      </xdr:nvSpPr>
      <xdr:spPr>
        <a:xfrm>
          <a:off x="2010832" y="1291167"/>
          <a:ext cx="7672917" cy="329521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1608666</xdr:colOff>
      <xdr:row>3</xdr:row>
      <xdr:rowOff>84667</xdr:rowOff>
    </xdr:from>
    <xdr:to>
      <xdr:col>7</xdr:col>
      <xdr:colOff>522270</xdr:colOff>
      <xdr:row>3</xdr:row>
      <xdr:rowOff>261461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A224D7B-5DA0-44C5-871B-6BE9BDC40F75}"/>
            </a:ext>
          </a:extLst>
        </xdr:cNvPr>
        <xdr:cNvSpPr txBox="1"/>
      </xdr:nvSpPr>
      <xdr:spPr>
        <a:xfrm>
          <a:off x="1852083" y="1354667"/>
          <a:ext cx="8364520" cy="176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おためし地域おこし協力隊の準備</a:t>
          </a:r>
        </a:p>
      </xdr:txBody>
    </xdr:sp>
    <xdr:clientData/>
  </xdr:twoCellAnchor>
  <xdr:twoCellAnchor>
    <xdr:from>
      <xdr:col>2</xdr:col>
      <xdr:colOff>4048</xdr:colOff>
      <xdr:row>5</xdr:row>
      <xdr:rowOff>249109</xdr:rowOff>
    </xdr:from>
    <xdr:to>
      <xdr:col>4</xdr:col>
      <xdr:colOff>1493933</xdr:colOff>
      <xdr:row>5</xdr:row>
      <xdr:rowOff>639233</xdr:rowOff>
    </xdr:to>
    <xdr:sp macro="" textlink="">
      <xdr:nvSpPr>
        <xdr:cNvPr id="12" name="矢印: 左右 11">
          <a:extLst>
            <a:ext uri="{FF2B5EF4-FFF2-40B4-BE49-F238E27FC236}">
              <a16:creationId xmlns:a16="http://schemas.microsoft.com/office/drawing/2014/main" id="{033B7B09-9022-4B6C-B3EE-677985998E6E}"/>
            </a:ext>
          </a:extLst>
        </xdr:cNvPr>
        <xdr:cNvSpPr/>
      </xdr:nvSpPr>
      <xdr:spPr>
        <a:xfrm>
          <a:off x="1972548" y="2492776"/>
          <a:ext cx="4643718" cy="390124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682661</xdr:colOff>
      <xdr:row>5</xdr:row>
      <xdr:rowOff>392564</xdr:rowOff>
    </xdr:from>
    <xdr:to>
      <xdr:col>4</xdr:col>
      <xdr:colOff>739119</xdr:colOff>
      <xdr:row>5</xdr:row>
      <xdr:rowOff>531630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0481709-94FF-4D76-91E4-C8DE56DB4165}"/>
            </a:ext>
          </a:extLst>
        </xdr:cNvPr>
        <xdr:cNvSpPr txBox="1"/>
      </xdr:nvSpPr>
      <xdr:spPr>
        <a:xfrm>
          <a:off x="2651161" y="2636231"/>
          <a:ext cx="3210291" cy="139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募集の広告配信等・スカウト</a:t>
          </a:r>
        </a:p>
      </xdr:txBody>
    </xdr:sp>
    <xdr:clientData/>
  </xdr:twoCellAnchor>
  <xdr:twoCellAnchor>
    <xdr:from>
      <xdr:col>2</xdr:col>
      <xdr:colOff>4233</xdr:colOff>
      <xdr:row>5</xdr:row>
      <xdr:rowOff>6925</xdr:rowOff>
    </xdr:from>
    <xdr:to>
      <xdr:col>4</xdr:col>
      <xdr:colOff>1506488</xdr:colOff>
      <xdr:row>5</xdr:row>
      <xdr:rowOff>344338</xdr:rowOff>
    </xdr:to>
    <xdr:sp macro="" textlink="">
      <xdr:nvSpPr>
        <xdr:cNvPr id="14" name="矢印: 左右 13">
          <a:extLst>
            <a:ext uri="{FF2B5EF4-FFF2-40B4-BE49-F238E27FC236}">
              <a16:creationId xmlns:a16="http://schemas.microsoft.com/office/drawing/2014/main" id="{BE5F5E03-6CA2-498B-9D09-0BDDC464076C}"/>
            </a:ext>
          </a:extLst>
        </xdr:cNvPr>
        <xdr:cNvSpPr/>
      </xdr:nvSpPr>
      <xdr:spPr>
        <a:xfrm>
          <a:off x="1972733" y="2250592"/>
          <a:ext cx="4656088" cy="337413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1570566</xdr:colOff>
      <xdr:row>5</xdr:row>
      <xdr:rowOff>74083</xdr:rowOff>
    </xdr:from>
    <xdr:to>
      <xdr:col>5</xdr:col>
      <xdr:colOff>243417</xdr:colOff>
      <xdr:row>5</xdr:row>
      <xdr:rowOff>255111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3C7AF4F-C694-4E35-B9B6-9A325EA01702}"/>
            </a:ext>
          </a:extLst>
        </xdr:cNvPr>
        <xdr:cNvSpPr txBox="1"/>
      </xdr:nvSpPr>
      <xdr:spPr>
        <a:xfrm>
          <a:off x="1813983" y="2317750"/>
          <a:ext cx="5075767" cy="18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おためし地域おこし協力隊の準備</a:t>
          </a:r>
        </a:p>
      </xdr:txBody>
    </xdr:sp>
    <xdr:clientData/>
  </xdr:twoCellAnchor>
  <xdr:twoCellAnchor>
    <xdr:from>
      <xdr:col>1</xdr:col>
      <xdr:colOff>1701613</xdr:colOff>
      <xdr:row>7</xdr:row>
      <xdr:rowOff>230183</xdr:rowOff>
    </xdr:from>
    <xdr:to>
      <xdr:col>6</xdr:col>
      <xdr:colOff>4386</xdr:colOff>
      <xdr:row>7</xdr:row>
      <xdr:rowOff>539750</xdr:rowOff>
    </xdr:to>
    <xdr:sp macro="" textlink="">
      <xdr:nvSpPr>
        <xdr:cNvPr id="16" name="矢印: 左右 15">
          <a:extLst>
            <a:ext uri="{FF2B5EF4-FFF2-40B4-BE49-F238E27FC236}">
              <a16:creationId xmlns:a16="http://schemas.microsoft.com/office/drawing/2014/main" id="{E496D976-8FCB-4530-96C0-187383395FFB}"/>
            </a:ext>
          </a:extLst>
        </xdr:cNvPr>
        <xdr:cNvSpPr/>
      </xdr:nvSpPr>
      <xdr:spPr>
        <a:xfrm>
          <a:off x="1945030" y="3447516"/>
          <a:ext cx="6229689" cy="309567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951478</xdr:colOff>
      <xdr:row>7</xdr:row>
      <xdr:rowOff>311319</xdr:rowOff>
    </xdr:from>
    <xdr:to>
      <xdr:col>5</xdr:col>
      <xdr:colOff>580348</xdr:colOff>
      <xdr:row>7</xdr:row>
      <xdr:rowOff>445774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0C4E4C3-CBAC-4D5F-8F57-BC9B0CB0006B}"/>
            </a:ext>
          </a:extLst>
        </xdr:cNvPr>
        <xdr:cNvSpPr txBox="1"/>
      </xdr:nvSpPr>
      <xdr:spPr>
        <a:xfrm>
          <a:off x="2919978" y="3528652"/>
          <a:ext cx="4306703" cy="13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募集の広告配信等・スカウト</a:t>
          </a:r>
        </a:p>
      </xdr:txBody>
    </xdr:sp>
    <xdr:clientData/>
  </xdr:twoCellAnchor>
  <xdr:twoCellAnchor>
    <xdr:from>
      <xdr:col>1</xdr:col>
      <xdr:colOff>1701799</xdr:colOff>
      <xdr:row>6</xdr:row>
      <xdr:rowOff>243415</xdr:rowOff>
    </xdr:from>
    <xdr:to>
      <xdr:col>6</xdr:col>
      <xdr:colOff>21167</xdr:colOff>
      <xdr:row>7</xdr:row>
      <xdr:rowOff>326224</xdr:rowOff>
    </xdr:to>
    <xdr:sp macro="" textlink="">
      <xdr:nvSpPr>
        <xdr:cNvPr id="18" name="矢印: 左右 17">
          <a:extLst>
            <a:ext uri="{FF2B5EF4-FFF2-40B4-BE49-F238E27FC236}">
              <a16:creationId xmlns:a16="http://schemas.microsoft.com/office/drawing/2014/main" id="{E34EFAC8-8984-49E3-8005-0E3ED480469A}"/>
            </a:ext>
          </a:extLst>
        </xdr:cNvPr>
        <xdr:cNvSpPr/>
      </xdr:nvSpPr>
      <xdr:spPr>
        <a:xfrm>
          <a:off x="1945216" y="3217332"/>
          <a:ext cx="6246284" cy="326225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1564215</xdr:colOff>
      <xdr:row>7</xdr:row>
      <xdr:rowOff>61477</xdr:rowOff>
    </xdr:from>
    <xdr:to>
      <xdr:col>6</xdr:col>
      <xdr:colOff>446595</xdr:colOff>
      <xdr:row>7</xdr:row>
      <xdr:rowOff>236503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A434D6C-FDD7-46BE-B3C9-17E803250700}"/>
            </a:ext>
          </a:extLst>
        </xdr:cNvPr>
        <xdr:cNvSpPr txBox="1"/>
      </xdr:nvSpPr>
      <xdr:spPr>
        <a:xfrm>
          <a:off x="1807632" y="3278810"/>
          <a:ext cx="6809296" cy="175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おためし地域おこし協力隊の準備</a:t>
          </a:r>
        </a:p>
      </xdr:txBody>
    </xdr:sp>
    <xdr:clientData/>
  </xdr:twoCellAnchor>
  <xdr:twoCellAnchor>
    <xdr:from>
      <xdr:col>9</xdr:col>
      <xdr:colOff>21167</xdr:colOff>
      <xdr:row>3</xdr:row>
      <xdr:rowOff>137584</xdr:rowOff>
    </xdr:from>
    <xdr:to>
      <xdr:col>9</xdr:col>
      <xdr:colOff>752581</xdr:colOff>
      <xdr:row>3</xdr:row>
      <xdr:rowOff>603250</xdr:rowOff>
    </xdr:to>
    <xdr:sp macro="" textlink="">
      <xdr:nvSpPr>
        <xdr:cNvPr id="20" name="矢印: 左右 19">
          <a:extLst>
            <a:ext uri="{FF2B5EF4-FFF2-40B4-BE49-F238E27FC236}">
              <a16:creationId xmlns:a16="http://schemas.microsoft.com/office/drawing/2014/main" id="{63C7E38B-9BF3-48E9-A581-E2C8BA936CEE}"/>
            </a:ext>
          </a:extLst>
        </xdr:cNvPr>
        <xdr:cNvSpPr/>
      </xdr:nvSpPr>
      <xdr:spPr>
        <a:xfrm>
          <a:off x="12393084" y="1407584"/>
          <a:ext cx="731414" cy="465666"/>
        </a:xfrm>
        <a:prstGeom prst="leftRightArrow">
          <a:avLst/>
        </a:prstGeom>
        <a:solidFill>
          <a:schemeClr val="accent4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52915</xdr:colOff>
      <xdr:row>3</xdr:row>
      <xdr:rowOff>190127</xdr:rowOff>
    </xdr:from>
    <xdr:to>
      <xdr:col>12</xdr:col>
      <xdr:colOff>747346</xdr:colOff>
      <xdr:row>3</xdr:row>
      <xdr:rowOff>624533</xdr:rowOff>
    </xdr:to>
    <xdr:sp macro="" textlink="">
      <xdr:nvSpPr>
        <xdr:cNvPr id="21" name="矢印: 左右 20">
          <a:extLst>
            <a:ext uri="{FF2B5EF4-FFF2-40B4-BE49-F238E27FC236}">
              <a16:creationId xmlns:a16="http://schemas.microsoft.com/office/drawing/2014/main" id="{F8595B42-34F3-4F18-9810-42B45A017FDD}"/>
            </a:ext>
          </a:extLst>
        </xdr:cNvPr>
        <xdr:cNvSpPr/>
      </xdr:nvSpPr>
      <xdr:spPr>
        <a:xfrm>
          <a:off x="14710832" y="1460127"/>
          <a:ext cx="694431" cy="434406"/>
        </a:xfrm>
        <a:prstGeom prst="left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4</xdr:row>
      <xdr:rowOff>105833</xdr:rowOff>
    </xdr:from>
    <xdr:to>
      <xdr:col>15</xdr:col>
      <xdr:colOff>476250</xdr:colOff>
      <xdr:row>7</xdr:row>
      <xdr:rowOff>127000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49EE1D8-21D5-9C51-5277-C488076016A2}"/>
            </a:ext>
          </a:extLst>
        </xdr:cNvPr>
        <xdr:cNvSpPr txBox="1"/>
      </xdr:nvSpPr>
      <xdr:spPr>
        <a:xfrm>
          <a:off x="14657917" y="2106083"/>
          <a:ext cx="2762250" cy="1238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・募集要項の作成（済）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JOIN</a:t>
          </a:r>
          <a:r>
            <a:rPr kumimoji="1" lang="ja-JP" altLang="en-US" sz="1100"/>
            <a:t>募集ページの作成（たたき）</a:t>
          </a:r>
          <a:endParaRPr kumimoji="1" lang="en-US" altLang="ja-JP" sz="1100"/>
        </a:p>
        <a:p>
          <a:r>
            <a:rPr kumimoji="1" lang="ja-JP" altLang="en-US" sz="1100"/>
            <a:t>・オンラインイベントの開催</a:t>
          </a:r>
          <a:endParaRPr kumimoji="1" lang="en-US" altLang="ja-JP" sz="1100"/>
        </a:p>
        <a:p>
          <a:r>
            <a:rPr kumimoji="1" lang="ja-JP" altLang="en-US" sz="1100"/>
            <a:t>・各募集の個別説明会（オンライン）</a:t>
          </a:r>
          <a:endParaRPr kumimoji="1" lang="en-US" altLang="ja-JP" sz="1100"/>
        </a:p>
        <a:p>
          <a:r>
            <a:rPr kumimoji="1" lang="ja-JP" altLang="en-US" sz="1100"/>
            <a:t>・カジュアル面談</a:t>
          </a:r>
          <a:endParaRPr kumimoji="1" lang="en-US" altLang="ja-JP" sz="1100"/>
        </a:p>
        <a:p>
          <a:r>
            <a:rPr kumimoji="1" lang="ja-JP" altLang="en-US" sz="1100"/>
            <a:t>・選考</a:t>
          </a:r>
        </a:p>
      </xdr:txBody>
    </xdr:sp>
    <xdr:clientData/>
  </xdr:twoCellAnchor>
  <xdr:twoCellAnchor>
    <xdr:from>
      <xdr:col>9</xdr:col>
      <xdr:colOff>25400</xdr:colOff>
      <xdr:row>4</xdr:row>
      <xdr:rowOff>105833</xdr:rowOff>
    </xdr:from>
    <xdr:to>
      <xdr:col>11</xdr:col>
      <xdr:colOff>677333</xdr:colOff>
      <xdr:row>7</xdr:row>
      <xdr:rowOff>137584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844CD92-AE96-4B96-8E36-6879FCC9E4EC}"/>
            </a:ext>
          </a:extLst>
        </xdr:cNvPr>
        <xdr:cNvSpPr txBox="1"/>
      </xdr:nvSpPr>
      <xdr:spPr>
        <a:xfrm>
          <a:off x="12397317" y="2106083"/>
          <a:ext cx="2175933" cy="12488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en-US" altLang="ja-JP" sz="1100"/>
            <a:t>JOIN</a:t>
          </a:r>
          <a:r>
            <a:rPr kumimoji="1" lang="ja-JP" altLang="en-US" sz="1100"/>
            <a:t>募集ページの添削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SMOUT</a:t>
          </a:r>
          <a:r>
            <a:rPr kumimoji="1" lang="ja-JP" altLang="en-US" sz="1100"/>
            <a:t>記事作成</a:t>
          </a:r>
          <a:endParaRPr kumimoji="1" lang="en-US" altLang="ja-JP" sz="1100"/>
        </a:p>
        <a:p>
          <a:r>
            <a:rPr kumimoji="1" lang="ja-JP" altLang="en-US" sz="1100"/>
            <a:t>・募集の広告</a:t>
          </a:r>
          <a:endParaRPr kumimoji="1" lang="en-US" altLang="ja-JP" sz="1100"/>
        </a:p>
        <a:p>
          <a:r>
            <a:rPr kumimoji="1" lang="ja-JP" altLang="en-US" sz="1100"/>
            <a:t>・隊員希望者へのスカウト</a:t>
          </a:r>
          <a:endParaRPr kumimoji="1" lang="en-US" altLang="ja-JP" sz="1100"/>
        </a:p>
        <a:p>
          <a:r>
            <a:rPr kumimoji="1" lang="ja-JP" altLang="en-US" sz="1100"/>
            <a:t>・おためし地域おこし協力隊の実施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zoomScale="90" zoomScaleNormal="90" workbookViewId="0">
      <selection activeCell="C12" sqref="C12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77734375" style="1" customWidth="1"/>
    <col min="11" max="11" width="13.77734375" style="1" customWidth="1"/>
    <col min="12" max="16384" width="8.88671875" style="1"/>
  </cols>
  <sheetData>
    <row r="1" spans="1:11" s="7" customFormat="1" ht="60" customHeight="1" x14ac:dyDescent="0.25">
      <c r="A1" s="1"/>
      <c r="B1" s="2" t="str">
        <f>CalendarYear&amp;"年1月 "</f>
        <v xml:space="preserve">2025年1月 </v>
      </c>
      <c r="C1" s="3"/>
      <c r="D1" s="4"/>
      <c r="E1" s="5"/>
      <c r="F1" s="5"/>
      <c r="G1" s="5"/>
      <c r="H1" s="6"/>
    </row>
    <row r="2" spans="1:11" s="9" customFormat="1" ht="21.75" customHeight="1" x14ac:dyDescent="0.25">
      <c r="A2" s="1"/>
      <c r="B2" s="64" t="str">
        <f>週の開始日</f>
        <v>日曜日</v>
      </c>
      <c r="C2" s="64" t="str">
        <f t="shared" ref="C2:H2" si="0">UPPER(TEXT(C3,"aaaa"))</f>
        <v>月曜日</v>
      </c>
      <c r="D2" s="64" t="str">
        <f t="shared" si="0"/>
        <v>火曜日</v>
      </c>
      <c r="E2" s="64" t="str">
        <f t="shared" si="0"/>
        <v>水曜日</v>
      </c>
      <c r="F2" s="64" t="str">
        <f t="shared" si="0"/>
        <v>木曜日</v>
      </c>
      <c r="G2" s="64" t="str">
        <f t="shared" si="0"/>
        <v>金曜日</v>
      </c>
      <c r="H2" s="64" t="str">
        <f t="shared" si="0"/>
        <v>土曜日</v>
      </c>
      <c r="J2" s="84" t="s">
        <v>1</v>
      </c>
      <c r="K2" s="84"/>
    </row>
    <row r="3" spans="1:11" s="10" customFormat="1" ht="19.5" customHeight="1" x14ac:dyDescent="0.25">
      <c r="A3" s="1"/>
      <c r="B3" s="65">
        <f t="array" ref="B3:H3">DaysAndWeeks+DATE(CalendarYear,1,1)-WEEKDAY(DATE(CalendarYear,1,1),(週の開始日="月曜日")+1)+1</f>
        <v>45655</v>
      </c>
      <c r="C3" s="65">
        <v>45656</v>
      </c>
      <c r="D3" s="65">
        <v>45657</v>
      </c>
      <c r="E3" s="65">
        <v>45658</v>
      </c>
      <c r="F3" s="65">
        <v>45659</v>
      </c>
      <c r="G3" s="65">
        <v>45660</v>
      </c>
      <c r="H3" s="65">
        <v>45661</v>
      </c>
      <c r="J3" s="11" t="s">
        <v>2</v>
      </c>
      <c r="K3" s="12">
        <v>2025</v>
      </c>
    </row>
    <row r="4" spans="1:11" ht="57.95" customHeight="1" x14ac:dyDescent="0.25">
      <c r="B4" s="65"/>
      <c r="C4" s="65"/>
      <c r="D4" s="65"/>
      <c r="E4" s="65"/>
      <c r="F4" s="65"/>
      <c r="G4" s="65"/>
      <c r="H4" s="65"/>
      <c r="J4" s="13" t="s">
        <v>3</v>
      </c>
      <c r="K4" s="14" t="s">
        <v>4</v>
      </c>
    </row>
    <row r="5" spans="1:11" s="10" customFormat="1" ht="19.5" customHeight="1" x14ac:dyDescent="0.25">
      <c r="A5" s="1"/>
      <c r="B5" s="66">
        <f t="array" ref="B5:H5">DaysAndWeeks+DATE(CalendarYear,1,1)-WEEKDAY(DATE(CalendarYear,1,1),(週の開始日="月曜日")+1)+8</f>
        <v>45662</v>
      </c>
      <c r="C5" s="66">
        <v>45663</v>
      </c>
      <c r="D5" s="66">
        <v>45664</v>
      </c>
      <c r="E5" s="66">
        <v>45665</v>
      </c>
      <c r="F5" s="66">
        <v>45666</v>
      </c>
      <c r="G5" s="66">
        <v>45667</v>
      </c>
      <c r="H5" s="66">
        <v>45668</v>
      </c>
    </row>
    <row r="6" spans="1:11" ht="57.95" customHeight="1" x14ac:dyDescent="0.25">
      <c r="B6" s="66"/>
      <c r="C6" s="66"/>
      <c r="D6" s="66"/>
      <c r="E6" s="66"/>
      <c r="F6" s="66"/>
      <c r="G6" s="66"/>
      <c r="H6" s="66"/>
      <c r="J6" s="15"/>
    </row>
    <row r="7" spans="1:11" s="10" customFormat="1" ht="19.5" customHeight="1" x14ac:dyDescent="0.25">
      <c r="A7" s="1"/>
      <c r="B7" s="65">
        <f t="array" ref="B7:H7">DaysAndWeeks+DATE(CalendarYear,1,1)-WEEKDAY(DATE(CalendarYear,1,1),(週の開始日="月曜日")+1)+15</f>
        <v>45669</v>
      </c>
      <c r="C7" s="65">
        <v>45670</v>
      </c>
      <c r="D7" s="65">
        <v>45671</v>
      </c>
      <c r="E7" s="65">
        <v>45672</v>
      </c>
      <c r="F7" s="65">
        <v>45673</v>
      </c>
      <c r="G7" s="65">
        <v>45674</v>
      </c>
      <c r="H7" s="65">
        <v>45675</v>
      </c>
      <c r="J7" s="15"/>
    </row>
    <row r="8" spans="1:11" ht="57.95" customHeight="1" x14ac:dyDescent="0.25">
      <c r="B8" s="65"/>
      <c r="C8" s="65"/>
      <c r="D8" s="65"/>
      <c r="E8" s="65"/>
      <c r="F8" s="65"/>
      <c r="G8" s="65"/>
      <c r="H8" s="65"/>
    </row>
    <row r="9" spans="1:11" s="10" customFormat="1" ht="19.5" customHeight="1" x14ac:dyDescent="0.25">
      <c r="A9" s="1"/>
      <c r="B9" s="66">
        <f t="array" ref="B9:H9">DaysAndWeeks+DATE(CalendarYear,1,1)-WEEKDAY(DATE(CalendarYear,1,1),(週の開始日="月曜日")+1)+22</f>
        <v>45676</v>
      </c>
      <c r="C9" s="66">
        <v>45677</v>
      </c>
      <c r="D9" s="66">
        <v>45678</v>
      </c>
      <c r="E9" s="66">
        <v>45679</v>
      </c>
      <c r="F9" s="66">
        <v>45680</v>
      </c>
      <c r="G9" s="66">
        <v>45681</v>
      </c>
      <c r="H9" s="66">
        <v>45682</v>
      </c>
    </row>
    <row r="10" spans="1:11" ht="57.95" customHeight="1" x14ac:dyDescent="0.25">
      <c r="B10" s="66"/>
      <c r="C10" s="66"/>
      <c r="D10" s="66"/>
      <c r="E10" s="66"/>
      <c r="F10" s="66"/>
      <c r="G10" s="66"/>
      <c r="H10" s="66"/>
    </row>
    <row r="11" spans="1:11" s="10" customFormat="1" ht="19.5" customHeight="1" x14ac:dyDescent="0.25">
      <c r="A11" s="1"/>
      <c r="B11" s="65">
        <f t="array" ref="B11:H11">DaysAndWeeks+DATE(CalendarYear,1,1)-WEEKDAY(DATE(CalendarYear,1,1),(週の開始日="月曜日")+1)+29</f>
        <v>45683</v>
      </c>
      <c r="C11" s="65">
        <v>45684</v>
      </c>
      <c r="D11" s="65">
        <v>45685</v>
      </c>
      <c r="E11" s="65">
        <v>45686</v>
      </c>
      <c r="F11" s="65">
        <v>45687</v>
      </c>
      <c r="G11" s="65">
        <v>45688</v>
      </c>
      <c r="H11" s="65">
        <v>45689</v>
      </c>
    </row>
    <row r="12" spans="1:11" ht="57.95" customHeight="1" x14ac:dyDescent="0.25">
      <c r="B12" s="65"/>
      <c r="C12" s="65"/>
      <c r="D12" s="65"/>
      <c r="E12" s="65"/>
      <c r="F12" s="65"/>
      <c r="G12" s="65"/>
      <c r="H12" s="65"/>
    </row>
    <row r="13" spans="1:11" s="10" customFormat="1" ht="19.5" customHeight="1" x14ac:dyDescent="0.25">
      <c r="A13" s="1"/>
      <c r="B13" s="66">
        <f t="array" ref="B13:C13">DaysAndWeeks+DATE(CalendarYear,1,1)-WEEKDAY(DATE(CalendarYear,1,1),(週の開始日="月曜日")+1)+36</f>
        <v>45690</v>
      </c>
      <c r="C13" s="66">
        <v>45691</v>
      </c>
      <c r="D13" s="67" t="s">
        <v>0</v>
      </c>
      <c r="E13" s="83"/>
      <c r="F13" s="83"/>
      <c r="G13" s="83"/>
      <c r="H13" s="83"/>
    </row>
    <row r="14" spans="1:11" ht="57.95" customHeight="1" x14ac:dyDescent="0.25">
      <c r="B14" s="66"/>
      <c r="C14" s="66"/>
      <c r="D14" s="68"/>
      <c r="E14" s="83"/>
      <c r="F14" s="83"/>
      <c r="G14" s="83"/>
      <c r="H14" s="83"/>
    </row>
  </sheetData>
  <mergeCells count="2">
    <mergeCell ref="E13:H14"/>
    <mergeCell ref="J2:K2"/>
  </mergeCells>
  <phoneticPr fontId="1" type="noConversion"/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24">
      <formula>DAY(B3)&gt;8</formula>
    </cfRule>
  </conditionalFormatting>
  <conditionalFormatting sqref="B11:H11">
    <cfRule type="expression" dxfId="33" priority="25">
      <formula>AND(DAY(B11)&gt;=1,DAY(B11)&lt;=15)</formula>
    </cfRule>
  </conditionalFormatting>
  <dataValidations xWindow="1195" yWindow="397" count="14">
    <dataValidation type="list" errorStyle="warning" allowBlank="1" showInputMessage="1" showErrorMessage="1" error="リストから曜日を選択します。[キャンセル] を選択し、Alt キーを押しながら下矢印キーを押して、ドロップダウン リストから曜日を選択します" prompt="このセルで週の最初の曜日を選びます。Alt キーを押しながら下矢印キーを押して、ドロップダウン リストを開き、Enter キーを押して週の最初の曜日を選択します" sqref="K4" xr:uid="{00000000-0002-0000-0000-000000000000}">
      <formula1>"日曜日,月曜日"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月ごとに別のワークシート上に表示されます" sqref="A1" xr:uid="{00000000-0002-0000-0000-000001000000}"/>
    <dataValidation allowBlank="1" showInputMessage="1" showErrorMessage="1" prompt="年を入力し、下のセルでカレンダーの最初の日を選択します。これらのカレンダー設定用のセルは印刷されません。" sqref="J2" xr:uid="{00000000-0002-0000-0000-000003000000}"/>
    <dataValidation allowBlank="1" showInputMessage="1" showErrorMessage="1" prompt="右のセルに年を入力します" sqref="J3" xr:uid="{00000000-0002-0000-0000-000004000000}"/>
    <dataValidation allowBlank="1" showInputMessage="1" showErrorMessage="1" prompt="右側のセルで週の最初の曜日を選びます" sqref="J4" xr:uid="{00000000-0002-0000-0000-000005000000}"/>
    <dataValidation allowBlank="1" showInputMessage="1" showErrorMessage="1" prompt="このセルに年を入力します" sqref="K3" xr:uid="{00000000-0002-0000-0000-000006000000}"/>
    <dataValidation allowBlank="1" showInputMessage="1" showErrorMessage="1" prompt="この行には、このカレンダーの曜日名が含まれます。このセルには、週の最初の曜日が含まれます。最初の曜日を変更するには、セル K4 に新しい曜日を入力します" sqref="B2" xr:uid="{00000000-0002-0000-0000-000007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000-000008000000}"/>
    <dataValidation allowBlank="1" showErrorMessage="1" prompt="このセルの年は、セル K2 に入力された年に基づいて自動的に更新されます。下のカレンダーには、細字フォントの網掛けの前の月と次の月の日付が含まれます" sqref="B1" xr:uid="{00000000-0002-0000-0000-000009000000}"/>
    <dataValidation allowBlank="1" showInputMessage="1" showErrorMessage="1" prompt="曜日は自動的に決定されます" sqref="C2:H2" xr:uid="{00000000-0002-0000-0000-00000A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000-00000B000000}"/>
    <dataValidation allowBlank="1" showInputMessage="1" showErrorMessage="1" prompt="このセルにメモを入力します" sqref="E13:H14" xr:uid="{00000000-0002-0000-0000-00000C000000}"/>
    <dataValidation allowBlank="1" showInputMessage="1" showErrorMessage="1" prompt="右のセルにメモを入力します" sqref="D13:D14" xr:uid="{00000000-0002-0000-0000-00000D000000}"/>
    <dataValidation allowBlank="1" showInputMessage="1" showErrorMessage="1" prompt="このセルの年が自動的に更新されます。年を変更するには、セル K3 で別の年を選択します。" sqref="C1" xr:uid="{68DB1B5F-672F-42EA-B173-279D18DF96BF}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1:8" s="7" customFormat="1" ht="59.25" customHeight="1" x14ac:dyDescent="0.25">
      <c r="A1" s="1"/>
      <c r="B1" s="57" t="str">
        <f>CalendarYear&amp;"年2月 "</f>
        <v xml:space="preserve">2025年2月 </v>
      </c>
      <c r="C1" s="58"/>
      <c r="D1" s="58"/>
      <c r="E1" s="59"/>
      <c r="F1" s="59"/>
      <c r="G1" s="59"/>
      <c r="H1" s="60"/>
    </row>
    <row r="2" spans="1:8" s="9" customFormat="1" ht="21.75" customHeight="1" x14ac:dyDescent="0.25">
      <c r="A2" s="1"/>
      <c r="B2" s="8" t="str">
        <f>IF(週の開始日="日曜日", "日曜日","月曜日")</f>
        <v>日曜日</v>
      </c>
      <c r="C2" s="8" t="str">
        <f t="shared" ref="C2:H2" si="0">UPPER(TEXT(C3,"aaaa"))</f>
        <v>月曜日</v>
      </c>
      <c r="D2" s="8" t="str">
        <f t="shared" si="0"/>
        <v>火曜日</v>
      </c>
      <c r="E2" s="8" t="str">
        <f t="shared" si="0"/>
        <v>水曜日</v>
      </c>
      <c r="F2" s="8" t="str">
        <f t="shared" si="0"/>
        <v>木曜日</v>
      </c>
      <c r="G2" s="8" t="str">
        <f t="shared" si="0"/>
        <v>金曜日</v>
      </c>
      <c r="H2" s="8" t="str">
        <f t="shared" si="0"/>
        <v>土曜日</v>
      </c>
    </row>
    <row r="3" spans="1:8" s="10" customFormat="1" ht="19.5" customHeight="1" x14ac:dyDescent="0.25">
      <c r="A3" s="1"/>
      <c r="B3" s="61">
        <f t="array" ref="B3:H3">DaysAndWeeks+DATE(CalendarYear,2,1)-WEEKDAY(DATE(CalendarYear,2,1),(週の開始日="月曜日")+1)+1</f>
        <v>45683</v>
      </c>
      <c r="C3" s="61">
        <v>45684</v>
      </c>
      <c r="D3" s="61">
        <v>45685</v>
      </c>
      <c r="E3" s="61">
        <v>45686</v>
      </c>
      <c r="F3" s="61">
        <v>45687</v>
      </c>
      <c r="G3" s="61">
        <v>45688</v>
      </c>
      <c r="H3" s="61">
        <v>45689</v>
      </c>
    </row>
    <row r="4" spans="1:8" ht="57.95" customHeight="1" x14ac:dyDescent="0.25">
      <c r="B4" s="61"/>
      <c r="C4" s="61"/>
      <c r="D4" s="61"/>
      <c r="E4" s="61"/>
      <c r="F4" s="61"/>
      <c r="G4" s="61"/>
      <c r="H4" s="61"/>
    </row>
    <row r="5" spans="1:8" s="10" customFormat="1" ht="19.5" customHeight="1" x14ac:dyDescent="0.25">
      <c r="A5" s="1"/>
      <c r="B5" s="62">
        <f t="array" ref="B5:H5">DaysAndWeeks+DATE(CalendarYear,2,1)-WEEKDAY(DATE(CalendarYear,2,1),(週の開始日="月曜日")+1)+8</f>
        <v>45690</v>
      </c>
      <c r="C5" s="62">
        <v>45691</v>
      </c>
      <c r="D5" s="62">
        <v>45692</v>
      </c>
      <c r="E5" s="62">
        <v>45693</v>
      </c>
      <c r="F5" s="62">
        <v>45694</v>
      </c>
      <c r="G5" s="62">
        <v>45695</v>
      </c>
      <c r="H5" s="62">
        <v>45696</v>
      </c>
    </row>
    <row r="6" spans="1:8" ht="57.95" customHeight="1" x14ac:dyDescent="0.25">
      <c r="B6" s="62"/>
      <c r="C6" s="62"/>
      <c r="D6" s="62"/>
      <c r="E6" s="62"/>
      <c r="F6" s="62"/>
      <c r="G6" s="62"/>
      <c r="H6" s="62"/>
    </row>
    <row r="7" spans="1:8" s="10" customFormat="1" ht="19.5" customHeight="1" x14ac:dyDescent="0.25">
      <c r="A7" s="1"/>
      <c r="B7" s="61">
        <f t="array" ref="B7:H7">DaysAndWeeks+DATE(CalendarYear,2,1)-WEEKDAY(DATE(CalendarYear,2,1),(週の開始日="月曜日")+1)+15</f>
        <v>45697</v>
      </c>
      <c r="C7" s="61">
        <v>45698</v>
      </c>
      <c r="D7" s="61">
        <v>45699</v>
      </c>
      <c r="E7" s="61">
        <v>45700</v>
      </c>
      <c r="F7" s="61">
        <v>45701</v>
      </c>
      <c r="G7" s="61">
        <v>45702</v>
      </c>
      <c r="H7" s="61">
        <v>45703</v>
      </c>
    </row>
    <row r="8" spans="1:8" ht="57.95" customHeight="1" x14ac:dyDescent="0.25">
      <c r="B8" s="61"/>
      <c r="C8" s="61"/>
      <c r="D8" s="61"/>
      <c r="E8" s="61"/>
      <c r="F8" s="61"/>
      <c r="G8" s="61"/>
      <c r="H8" s="61"/>
    </row>
    <row r="9" spans="1:8" s="10" customFormat="1" ht="19.5" customHeight="1" x14ac:dyDescent="0.25">
      <c r="A9" s="1"/>
      <c r="B9" s="62">
        <f t="array" ref="B9:H9">DaysAndWeeks+DATE(CalendarYear,2,1)-WEEKDAY(DATE(CalendarYear,2,1),(週の開始日="月曜日")+1)+22</f>
        <v>45704</v>
      </c>
      <c r="C9" s="62">
        <v>45705</v>
      </c>
      <c r="D9" s="62">
        <v>45706</v>
      </c>
      <c r="E9" s="62">
        <v>45707</v>
      </c>
      <c r="F9" s="62">
        <v>45708</v>
      </c>
      <c r="G9" s="62">
        <v>45709</v>
      </c>
      <c r="H9" s="62">
        <v>45710</v>
      </c>
    </row>
    <row r="10" spans="1:8" ht="57.95" customHeight="1" x14ac:dyDescent="0.25">
      <c r="B10" s="62"/>
      <c r="C10" s="62"/>
      <c r="D10" s="62"/>
      <c r="E10" s="62"/>
      <c r="F10" s="62"/>
      <c r="G10" s="62"/>
      <c r="H10" s="62"/>
    </row>
    <row r="11" spans="1:8" s="10" customFormat="1" ht="19.5" customHeight="1" x14ac:dyDescent="0.25">
      <c r="A11" s="1"/>
      <c r="B11" s="61">
        <f t="array" ref="B11:H11">DaysAndWeeks+DATE(CalendarYear,2,1)-WEEKDAY(DATE(CalendarYear,2,1),(週の開始日="月曜日")+1)+29</f>
        <v>45711</v>
      </c>
      <c r="C11" s="61">
        <v>45712</v>
      </c>
      <c r="D11" s="61">
        <v>45713</v>
      </c>
      <c r="E11" s="61">
        <v>45714</v>
      </c>
      <c r="F11" s="61">
        <v>45715</v>
      </c>
      <c r="G11" s="61">
        <v>45716</v>
      </c>
      <c r="H11" s="61">
        <v>45717</v>
      </c>
    </row>
    <row r="12" spans="1:8" ht="57.95" customHeight="1" x14ac:dyDescent="0.25">
      <c r="B12" s="61"/>
      <c r="C12" s="61"/>
      <c r="D12" s="61"/>
      <c r="E12" s="61"/>
      <c r="F12" s="61"/>
      <c r="G12" s="61"/>
      <c r="H12" s="61"/>
    </row>
    <row r="13" spans="1:8" s="10" customFormat="1" ht="19.5" customHeight="1" x14ac:dyDescent="0.25">
      <c r="A13" s="1"/>
      <c r="B13" s="62">
        <f t="array" ref="B13:C13">DaysAndWeeks+DATE(CalendarYear,2,1)-WEEKDAY(DATE(CalendarYear,2,1),(週の開始日="月曜日")+1)+36</f>
        <v>45718</v>
      </c>
      <c r="C13" s="62">
        <v>45719</v>
      </c>
      <c r="D13" s="63" t="s">
        <v>0</v>
      </c>
      <c r="E13" s="85"/>
      <c r="F13" s="85"/>
      <c r="G13" s="85"/>
      <c r="H13" s="86"/>
    </row>
    <row r="14" spans="1:8" ht="57.95" customHeight="1" x14ac:dyDescent="0.25">
      <c r="B14" s="62"/>
      <c r="C14" s="62"/>
      <c r="D14" s="16"/>
      <c r="E14" s="87"/>
      <c r="F14" s="87"/>
      <c r="G14" s="87"/>
      <c r="H14" s="88"/>
    </row>
  </sheetData>
  <mergeCells count="1">
    <mergeCell ref="E13:H14"/>
  </mergeCells>
  <phoneticPr fontId="33"/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3">
      <formula>DAY(B3)&gt;8</formula>
    </cfRule>
  </conditionalFormatting>
  <conditionalFormatting sqref="B11:H11">
    <cfRule type="expression" dxfId="30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1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1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1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100-000003000000}"/>
    <dataValidation allowBlank="1" showInputMessage="1" showErrorMessage="1" prompt="2 月の月間カレンダー" sqref="A1" xr:uid="{00000000-0002-0000-0100-000005000000}"/>
    <dataValidation allowBlank="1" showInputMessage="1" showErrorMessage="1" prompt="右側のセルにメモを入力します" sqref="D13:D14" xr:uid="{00000000-0002-0000-0100-000006000000}"/>
    <dataValidation allowBlank="1" showInputMessage="1" showErrorMessage="1" prompt="このセルにメモを入力します" sqref="E13:H14" xr:uid="{00000000-0002-0000-01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1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B76B5EE0-7A31-4E98-9046-DEB20A06C325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="90" zoomScaleNormal="90" workbookViewId="0">
      <selection activeCell="M9" sqref="M9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53" t="str">
        <f>CalendarYear&amp;"年3月 "</f>
        <v xml:space="preserve">2025年3月 </v>
      </c>
      <c r="C1" s="54"/>
      <c r="D1" s="54"/>
      <c r="E1" s="55"/>
      <c r="F1" s="55"/>
      <c r="G1" s="55"/>
      <c r="H1" s="56"/>
    </row>
    <row r="2" spans="2:8" ht="21.75" customHeight="1" x14ac:dyDescent="0.25">
      <c r="B2" s="69" t="str">
        <f>IF(週の開始日="日曜日", "日曜日","月曜日")</f>
        <v>日曜日</v>
      </c>
      <c r="C2" s="69" t="str">
        <f t="shared" ref="C2:H2" si="0">UPPER(TEXT(C3,"aaaa"))</f>
        <v>月曜日</v>
      </c>
      <c r="D2" s="69" t="str">
        <f t="shared" si="0"/>
        <v>火曜日</v>
      </c>
      <c r="E2" s="69" t="str">
        <f t="shared" si="0"/>
        <v>水曜日</v>
      </c>
      <c r="F2" s="69" t="str">
        <f t="shared" si="0"/>
        <v>木曜日</v>
      </c>
      <c r="G2" s="69" t="str">
        <f t="shared" si="0"/>
        <v>金曜日</v>
      </c>
      <c r="H2" s="69" t="str">
        <f t="shared" si="0"/>
        <v>土曜日</v>
      </c>
    </row>
    <row r="3" spans="2:8" ht="19.5" customHeight="1" x14ac:dyDescent="0.25">
      <c r="B3" s="70">
        <f t="array" ref="B3:H3">DaysAndWeeks+DATE(CalendarYear,3,1)-WEEKDAY(DATE(CalendarYear,3,1),(週の開始日="月曜日")+1)+1</f>
        <v>45711</v>
      </c>
      <c r="C3" s="70">
        <v>45712</v>
      </c>
      <c r="D3" s="70">
        <v>45713</v>
      </c>
      <c r="E3" s="70">
        <v>45714</v>
      </c>
      <c r="F3" s="70">
        <v>45715</v>
      </c>
      <c r="G3" s="70">
        <v>45716</v>
      </c>
      <c r="H3" s="70">
        <v>45717</v>
      </c>
    </row>
    <row r="4" spans="2:8" ht="57.95" customHeight="1" x14ac:dyDescent="0.25">
      <c r="B4" s="71"/>
      <c r="C4" s="71"/>
      <c r="D4" s="71"/>
      <c r="E4" s="71"/>
      <c r="F4" s="71"/>
      <c r="G4" s="71"/>
      <c r="H4" s="70"/>
    </row>
    <row r="5" spans="2:8" ht="19.5" customHeight="1" x14ac:dyDescent="0.25">
      <c r="B5" s="72">
        <f t="array" ref="B5:H5">DaysAndWeeks+DATE(CalendarYear,3,1)-WEEKDAY(DATE(CalendarYear,3,1),(週の開始日="月曜日")+1)+8</f>
        <v>45718</v>
      </c>
      <c r="C5" s="72">
        <v>45719</v>
      </c>
      <c r="D5" s="72">
        <v>45720</v>
      </c>
      <c r="E5" s="72">
        <v>45721</v>
      </c>
      <c r="F5" s="72">
        <v>45722</v>
      </c>
      <c r="G5" s="72">
        <v>45723</v>
      </c>
      <c r="H5" s="72">
        <v>45724</v>
      </c>
    </row>
    <row r="6" spans="2:8" ht="57.95" customHeight="1" x14ac:dyDescent="0.25">
      <c r="B6" s="72"/>
      <c r="C6" s="72"/>
      <c r="D6" s="72"/>
      <c r="E6" s="80" t="s">
        <v>13</v>
      </c>
      <c r="F6" s="72"/>
      <c r="G6" s="72"/>
      <c r="H6" s="72"/>
    </row>
    <row r="7" spans="2:8" ht="19.5" customHeight="1" x14ac:dyDescent="0.25">
      <c r="B7" s="70">
        <f t="array" ref="B7:H7">DaysAndWeeks+DATE(CalendarYear,3,1)-WEEKDAY(DATE(CalendarYear,3,1),(週の開始日="月曜日")+1)+15</f>
        <v>45725</v>
      </c>
      <c r="C7" s="70">
        <v>45726</v>
      </c>
      <c r="D7" s="70">
        <v>45727</v>
      </c>
      <c r="E7" s="70">
        <v>45728</v>
      </c>
      <c r="F7" s="70">
        <v>45729</v>
      </c>
      <c r="G7" s="70">
        <v>45730</v>
      </c>
      <c r="H7" s="70">
        <v>45731</v>
      </c>
    </row>
    <row r="8" spans="2:8" ht="57.95" customHeight="1" x14ac:dyDescent="0.25">
      <c r="B8" s="70"/>
      <c r="C8" s="70"/>
      <c r="D8" s="70"/>
      <c r="E8" s="70"/>
      <c r="F8" s="70"/>
      <c r="G8" s="70"/>
      <c r="H8" s="70"/>
    </row>
    <row r="9" spans="2:8" ht="19.5" customHeight="1" x14ac:dyDescent="0.25">
      <c r="B9" s="72">
        <f t="array" ref="B9:H9">DaysAndWeeks+DATE(CalendarYear,3,1)-WEEKDAY(DATE(CalendarYear,3,1),(週の開始日="月曜日")+1)+22</f>
        <v>45732</v>
      </c>
      <c r="C9" s="72">
        <v>45733</v>
      </c>
      <c r="D9" s="72">
        <v>45734</v>
      </c>
      <c r="E9" s="72">
        <v>45735</v>
      </c>
      <c r="F9" s="72">
        <v>45736</v>
      </c>
      <c r="G9" s="72">
        <v>45737</v>
      </c>
      <c r="H9" s="72">
        <v>45738</v>
      </c>
    </row>
    <row r="10" spans="2:8" ht="57.95" customHeight="1" x14ac:dyDescent="0.25">
      <c r="B10" s="72"/>
      <c r="C10" s="72"/>
      <c r="D10" s="72"/>
      <c r="E10" s="72"/>
      <c r="F10" s="72"/>
      <c r="G10" s="72"/>
      <c r="H10" s="72"/>
    </row>
    <row r="11" spans="2:8" ht="19.5" customHeight="1" x14ac:dyDescent="0.25">
      <c r="B11" s="70">
        <f t="array" ref="B11:H11">DaysAndWeeks+DATE(CalendarYear,3,1)-WEEKDAY(DATE(CalendarYear,3,1),(週の開始日="月曜日")+1)+29</f>
        <v>45739</v>
      </c>
      <c r="C11" s="70">
        <v>45740</v>
      </c>
      <c r="D11" s="70">
        <v>45741</v>
      </c>
      <c r="E11" s="70">
        <v>45742</v>
      </c>
      <c r="F11" s="70">
        <v>45743</v>
      </c>
      <c r="G11" s="70">
        <v>45744</v>
      </c>
      <c r="H11" s="70">
        <v>45745</v>
      </c>
    </row>
    <row r="12" spans="2:8" ht="57.95" customHeight="1" x14ac:dyDescent="0.25">
      <c r="B12" s="70"/>
      <c r="C12" s="81" t="s">
        <v>14</v>
      </c>
      <c r="D12" s="70"/>
      <c r="E12" s="81" t="s">
        <v>15</v>
      </c>
      <c r="F12" s="70"/>
      <c r="G12" s="70"/>
      <c r="H12" s="70"/>
    </row>
    <row r="13" spans="2:8" ht="19.5" customHeight="1" x14ac:dyDescent="0.25">
      <c r="B13" s="72">
        <f t="array" ref="B13:C13">DaysAndWeeks+DATE(CalendarYear,3,1)-WEEKDAY(DATE(CalendarYear,3,1),(週の開始日="月曜日")+1)+36</f>
        <v>45746</v>
      </c>
      <c r="C13" s="72">
        <v>45747</v>
      </c>
      <c r="D13" s="73" t="s">
        <v>0</v>
      </c>
      <c r="E13" s="83"/>
      <c r="F13" s="83"/>
      <c r="G13" s="83"/>
      <c r="H13" s="83"/>
    </row>
    <row r="14" spans="2:8" ht="57.95" customHeight="1" x14ac:dyDescent="0.25">
      <c r="B14" s="72"/>
      <c r="C14" s="72"/>
      <c r="D14" s="74"/>
      <c r="E14" s="83"/>
      <c r="F14" s="83"/>
      <c r="G14" s="83"/>
      <c r="H14" s="83"/>
    </row>
  </sheetData>
  <mergeCells count="1">
    <mergeCell ref="E13:H14"/>
  </mergeCells>
  <phoneticPr fontId="33"/>
  <conditionalFormatting sqref="B13:D13">
    <cfRule type="expression" dxfId="29" priority="7">
      <formula>AND(DAY(B13)&gt;=1,DAY(B13)&lt;=15)</formula>
    </cfRule>
  </conditionalFormatting>
  <conditionalFormatting sqref="B3:G3">
    <cfRule type="expression" dxfId="28" priority="1">
      <formula>DAY(B3)&gt;8</formula>
    </cfRule>
  </conditionalFormatting>
  <conditionalFormatting sqref="B11:H11">
    <cfRule type="expression" dxfId="27" priority="10">
      <formula>AND(DAY(B11)&gt;=1,DAY(B11)&lt;=15)</formula>
    </cfRule>
  </conditionalFormatting>
  <dataValidations xWindow="208" yWindow="410" count="9">
    <dataValidation allowBlank="1" showInputMessage="1" showErrorMessage="1" prompt="この行と行 6、8、10、12、14 は、上のセルのカレンダー日に関連する毎日のメモを入力するためのセルです" sqref="B4" xr:uid="{00000000-0002-0000-0200-000000000000}"/>
    <dataValidation allowBlank="1" showInputMessage="1" showErrorMessage="1" prompt="このセルにメモを入力します" sqref="E13:H14" xr:uid="{00000000-0002-0000-0200-000001000000}"/>
    <dataValidation allowBlank="1" showInputMessage="1" showErrorMessage="1" prompt="右側のセルにメモを入力します" sqref="D13:D14" xr:uid="{00000000-0002-0000-0200-000002000000}"/>
    <dataValidation allowBlank="1" showInputMessage="1" showErrorMessage="1" prompt="3 月の月間カレンダー" sqref="A1" xr:uid="{00000000-0002-0000-0200-000003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200-000005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200-000006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200-000007000000}"/>
    <dataValidation allowBlank="1" showInputMessage="1" showErrorMessage="1" prompt="曜日は自動的に決定されます" sqref="C2:H2" xr:uid="{00000000-0002-0000-02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C1995E01-AAE3-4041-A81C-0B13ED717A16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N14"/>
  <sheetViews>
    <sheetView showGridLines="0" zoomScale="91" zoomScaleNormal="91" workbookViewId="0">
      <selection activeCell="O8" sqref="O8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14" ht="59.25" customHeight="1" x14ac:dyDescent="0.25">
      <c r="B1" s="49" t="str">
        <f>CalendarYear&amp;"年4月 "</f>
        <v xml:space="preserve">2025年4月 </v>
      </c>
      <c r="C1" s="50"/>
      <c r="D1" s="50"/>
      <c r="E1" s="51"/>
      <c r="F1" s="51"/>
      <c r="G1" s="51"/>
      <c r="H1" s="52"/>
    </row>
    <row r="2" spans="2:14" ht="21.75" customHeight="1" x14ac:dyDescent="0.25">
      <c r="B2" s="69" t="str">
        <f>IF(週の開始日="日曜日", "日曜日","月曜日")</f>
        <v>日曜日</v>
      </c>
      <c r="C2" s="69" t="str">
        <f t="shared" ref="C2:H2" si="0">UPPER(TEXT(C3,"aaaa"))</f>
        <v>月曜日</v>
      </c>
      <c r="D2" s="69" t="str">
        <f t="shared" si="0"/>
        <v>火曜日</v>
      </c>
      <c r="E2" s="69" t="str">
        <f t="shared" si="0"/>
        <v>水曜日</v>
      </c>
      <c r="F2" s="69" t="str">
        <f t="shared" si="0"/>
        <v>木曜日</v>
      </c>
      <c r="G2" s="69" t="str">
        <f t="shared" si="0"/>
        <v>金曜日</v>
      </c>
      <c r="H2" s="69" t="str">
        <f t="shared" si="0"/>
        <v>土曜日</v>
      </c>
    </row>
    <row r="3" spans="2:14" ht="19.5" customHeight="1" x14ac:dyDescent="0.25">
      <c r="B3" s="70">
        <f t="array" ref="B3:H3">DaysAndWeeks+DATE(CalendarYear,4,1)-WEEKDAY(DATE(CalendarYear,4,1),(週の開始日="月曜日")+1)+1</f>
        <v>45746</v>
      </c>
      <c r="C3" s="70">
        <v>45747</v>
      </c>
      <c r="D3" s="70">
        <v>45748</v>
      </c>
      <c r="E3" s="70">
        <v>45749</v>
      </c>
      <c r="F3" s="70">
        <v>45750</v>
      </c>
      <c r="G3" s="70">
        <v>45751</v>
      </c>
      <c r="H3" s="70">
        <v>45752</v>
      </c>
    </row>
    <row r="4" spans="2:14" ht="57.95" customHeight="1" x14ac:dyDescent="0.25">
      <c r="B4" s="70"/>
      <c r="C4" s="70"/>
      <c r="D4" s="101" t="s">
        <v>19</v>
      </c>
      <c r="E4" s="70"/>
      <c r="F4" s="70"/>
      <c r="G4" s="70"/>
      <c r="H4" s="70"/>
      <c r="J4" s="95"/>
      <c r="K4" s="97" t="s">
        <v>17</v>
      </c>
      <c r="M4" s="93"/>
      <c r="N4" s="94" t="s">
        <v>18</v>
      </c>
    </row>
    <row r="5" spans="2:14" ht="19.5" customHeight="1" x14ac:dyDescent="0.25">
      <c r="B5" s="72">
        <f t="array" ref="B5:H5">DaysAndWeeks+DATE(CalendarYear,4,1)-WEEKDAY(DATE(CalendarYear,4,1),(週の開始日="月曜日")+1)+8</f>
        <v>45753</v>
      </c>
      <c r="C5" s="72">
        <v>45754</v>
      </c>
      <c r="D5" s="72">
        <v>45755</v>
      </c>
      <c r="E5" s="72">
        <v>45756</v>
      </c>
      <c r="F5" s="72">
        <v>45757</v>
      </c>
      <c r="G5" s="72">
        <v>45758</v>
      </c>
      <c r="H5" s="72">
        <v>45759</v>
      </c>
    </row>
    <row r="6" spans="2:14" ht="57.95" customHeight="1" x14ac:dyDescent="0.25">
      <c r="B6" s="72"/>
      <c r="C6" s="72"/>
      <c r="D6" s="72"/>
      <c r="E6" s="72"/>
      <c r="F6" s="82"/>
      <c r="G6" s="96" t="s">
        <v>5</v>
      </c>
      <c r="H6" s="72"/>
    </row>
    <row r="7" spans="2:14" ht="19.5" customHeight="1" x14ac:dyDescent="0.25">
      <c r="B7" s="70">
        <f t="array" ref="B7:H7">DaysAndWeeks+DATE(CalendarYear,4,1)-WEEKDAY(DATE(CalendarYear,4,1),(週の開始日="月曜日")+1)+15</f>
        <v>45760</v>
      </c>
      <c r="C7" s="70">
        <v>45761</v>
      </c>
      <c r="D7" s="70">
        <v>45762</v>
      </c>
      <c r="E7" s="70">
        <v>45763</v>
      </c>
      <c r="F7" s="70">
        <v>45764</v>
      </c>
      <c r="G7" s="70">
        <v>45765</v>
      </c>
      <c r="H7" s="70">
        <v>45766</v>
      </c>
    </row>
    <row r="8" spans="2:14" ht="57.95" customHeight="1" x14ac:dyDescent="0.25">
      <c r="B8" s="70"/>
      <c r="C8" s="70"/>
      <c r="D8" s="70"/>
      <c r="E8" s="70"/>
      <c r="F8" s="70"/>
      <c r="G8" s="70"/>
      <c r="H8" s="70"/>
    </row>
    <row r="9" spans="2:14" ht="19.5" customHeight="1" x14ac:dyDescent="0.25">
      <c r="B9" s="72">
        <f t="array" ref="B9:H9">DaysAndWeeks+DATE(CalendarYear,4,1)-WEEKDAY(DATE(CalendarYear,4,1),(週の開始日="月曜日")+1)+22</f>
        <v>45767</v>
      </c>
      <c r="C9" s="72">
        <v>45768</v>
      </c>
      <c r="D9" s="72">
        <v>45769</v>
      </c>
      <c r="E9" s="72">
        <v>45770</v>
      </c>
      <c r="F9" s="72">
        <v>45771</v>
      </c>
      <c r="G9" s="72">
        <v>45772</v>
      </c>
      <c r="H9" s="72">
        <v>45773</v>
      </c>
    </row>
    <row r="10" spans="2:14" ht="57.95" customHeight="1" x14ac:dyDescent="0.25">
      <c r="B10" s="72"/>
      <c r="C10" s="72"/>
      <c r="D10" s="72"/>
      <c r="E10" s="75" t="s">
        <v>16</v>
      </c>
      <c r="F10" s="72"/>
      <c r="G10" s="72"/>
      <c r="H10" s="72"/>
    </row>
    <row r="11" spans="2:14" ht="19.5" customHeight="1" x14ac:dyDescent="0.25">
      <c r="B11" s="70">
        <f t="array" ref="B11:H11">DaysAndWeeks+DATE(CalendarYear,4,1)-WEEKDAY(DATE(CalendarYear,4,1),(週の開始日="月曜日")+1)+29</f>
        <v>45774</v>
      </c>
      <c r="C11" s="70">
        <v>45775</v>
      </c>
      <c r="D11" s="70">
        <v>45776</v>
      </c>
      <c r="E11" s="70">
        <v>45777</v>
      </c>
      <c r="F11" s="70">
        <v>45778</v>
      </c>
      <c r="G11" s="70">
        <v>45779</v>
      </c>
      <c r="H11" s="70">
        <v>45780</v>
      </c>
    </row>
    <row r="12" spans="2:14" ht="57.95" customHeight="1" x14ac:dyDescent="0.25">
      <c r="B12" s="70"/>
      <c r="C12" s="70"/>
      <c r="D12" s="70"/>
      <c r="E12" s="70"/>
      <c r="F12" s="70"/>
      <c r="G12" s="70"/>
      <c r="H12" s="70"/>
    </row>
    <row r="13" spans="2:14" ht="19.5" customHeight="1" x14ac:dyDescent="0.25">
      <c r="B13" s="72">
        <f t="array" ref="B13:C13">DaysAndWeeks+DATE(CalendarYear,4,1)-WEEKDAY(DATE(CalendarYear,4,1),(週の開始日="月曜日")+1)+36</f>
        <v>45781</v>
      </c>
      <c r="C13" s="72">
        <v>45782</v>
      </c>
      <c r="D13" s="73" t="s">
        <v>0</v>
      </c>
      <c r="E13" s="89"/>
      <c r="F13" s="89"/>
      <c r="G13" s="89"/>
      <c r="H13" s="89"/>
    </row>
    <row r="14" spans="2:14" ht="57.95" customHeight="1" x14ac:dyDescent="0.25">
      <c r="B14" s="72"/>
      <c r="C14" s="72"/>
      <c r="D14" s="74"/>
      <c r="E14" s="89"/>
      <c r="F14" s="89"/>
      <c r="G14" s="89"/>
      <c r="H14" s="89"/>
    </row>
  </sheetData>
  <mergeCells count="1">
    <mergeCell ref="E13:H14"/>
  </mergeCells>
  <phoneticPr fontId="33"/>
  <conditionalFormatting sqref="B13:D13">
    <cfRule type="expression" dxfId="26" priority="1">
      <formula>AND(DAY(B13)&gt;=1,DAY(B13)&lt;=15)</formula>
    </cfRule>
  </conditionalFormatting>
  <conditionalFormatting sqref="B3:G3">
    <cfRule type="expression" dxfId="25" priority="3">
      <formula>DAY(B3)&gt;8</formula>
    </cfRule>
  </conditionalFormatting>
  <conditionalFormatting sqref="B11:H11">
    <cfRule type="expression" dxfId="24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3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3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3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300-000003000000}"/>
    <dataValidation allowBlank="1" showInputMessage="1" showErrorMessage="1" prompt="4 月の月間カレンダー" sqref="A1" xr:uid="{00000000-0002-0000-0300-000005000000}"/>
    <dataValidation allowBlank="1" showInputMessage="1" showErrorMessage="1" prompt="右側のセルにメモを入力します" sqref="D13:D14" xr:uid="{00000000-0002-0000-0300-000006000000}"/>
    <dataValidation allowBlank="1" showInputMessage="1" showErrorMessage="1" prompt="このセルにメモを入力します" sqref="E13:H14" xr:uid="{00000000-0002-0000-03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3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D16B5673-0252-4E4D-BE2B-2E1EE12D2911}"/>
  </dataValidations>
  <printOptions horizontalCentered="1" verticalCentered="1"/>
  <pageMargins left="0.7" right="0.7" top="0.75" bottom="0.75" header="0.3" footer="0.3"/>
  <pageSetup paperSize="9" scale="55" fitToHeight="0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N14"/>
  <sheetViews>
    <sheetView showGridLines="0" zoomScale="90" zoomScaleNormal="90" workbookViewId="0">
      <selection activeCell="M10" sqref="M10"/>
    </sheetView>
  </sheetViews>
  <sheetFormatPr defaultColWidth="8.88671875" defaultRowHeight="15.75" x14ac:dyDescent="0.25"/>
  <cols>
    <col min="1" max="1" width="2.77734375" style="1" customWidth="1"/>
    <col min="2" max="2" width="20.109375" style="1" customWidth="1"/>
    <col min="3" max="3" width="19" style="1" customWidth="1"/>
    <col min="4" max="8" width="17.77734375" style="1" customWidth="1"/>
    <col min="9" max="9" width="2.77734375" style="1" customWidth="1"/>
    <col min="10" max="16384" width="8.88671875" style="1"/>
  </cols>
  <sheetData>
    <row r="1" spans="2:14" ht="59.25" customHeight="1" x14ac:dyDescent="0.25">
      <c r="B1" s="45" t="str">
        <f>CalendarYear&amp;"年5月 "</f>
        <v xml:space="preserve">2025年5月 </v>
      </c>
      <c r="C1" s="46"/>
      <c r="D1" s="46"/>
      <c r="E1" s="47"/>
      <c r="F1" s="47"/>
      <c r="G1" s="47"/>
      <c r="H1" s="48"/>
    </row>
    <row r="2" spans="2:14" ht="21.75" customHeight="1" x14ac:dyDescent="0.25">
      <c r="B2" s="69" t="str">
        <f>IF(週の開始日="日曜日", "日曜日","月曜日")</f>
        <v>日曜日</v>
      </c>
      <c r="C2" s="69" t="str">
        <f t="shared" ref="C2:H2" si="0">UPPER(TEXT(C3,"aaaa"))</f>
        <v>月曜日</v>
      </c>
      <c r="D2" s="69" t="str">
        <f t="shared" si="0"/>
        <v>火曜日</v>
      </c>
      <c r="E2" s="69" t="str">
        <f t="shared" si="0"/>
        <v>水曜日</v>
      </c>
      <c r="F2" s="69" t="str">
        <f t="shared" si="0"/>
        <v>木曜日</v>
      </c>
      <c r="G2" s="69" t="str">
        <f t="shared" si="0"/>
        <v>金曜日</v>
      </c>
      <c r="H2" s="69" t="str">
        <f t="shared" si="0"/>
        <v>土曜日</v>
      </c>
    </row>
    <row r="3" spans="2:14" ht="19.5" customHeight="1" x14ac:dyDescent="0.25">
      <c r="B3" s="70">
        <f t="array" ref="B3:H3">DaysAndWeeks+DATE(CalendarYear,5,1)-WEEKDAY(DATE(CalendarYear,5,1),(週の開始日="月曜日")+1)+1</f>
        <v>45774</v>
      </c>
      <c r="C3" s="70">
        <v>45775</v>
      </c>
      <c r="D3" s="70">
        <v>45776</v>
      </c>
      <c r="E3" s="70">
        <v>45777</v>
      </c>
      <c r="F3" s="70">
        <v>45778</v>
      </c>
      <c r="G3" s="70">
        <v>45779</v>
      </c>
      <c r="H3" s="70">
        <v>45780</v>
      </c>
    </row>
    <row r="4" spans="2:14" ht="57.95" customHeight="1" x14ac:dyDescent="0.25">
      <c r="B4" s="70"/>
      <c r="C4" s="70"/>
      <c r="D4" s="70"/>
      <c r="E4" s="70"/>
      <c r="F4" s="70"/>
      <c r="G4" s="70"/>
      <c r="H4" s="70"/>
      <c r="J4" s="95"/>
      <c r="K4" s="97" t="s">
        <v>17</v>
      </c>
      <c r="M4" s="93"/>
      <c r="N4" s="94" t="s">
        <v>18</v>
      </c>
    </row>
    <row r="5" spans="2:14" ht="19.5" customHeight="1" x14ac:dyDescent="0.25">
      <c r="B5" s="72">
        <f t="array" ref="B5:H5">DaysAndWeeks+DATE(CalendarYear,5,1)-WEEKDAY(DATE(CalendarYear,5,1),(週の開始日="月曜日")+1)+8</f>
        <v>45781</v>
      </c>
      <c r="C5" s="72">
        <v>45782</v>
      </c>
      <c r="D5" s="72">
        <v>45783</v>
      </c>
      <c r="E5" s="72">
        <v>45784</v>
      </c>
      <c r="F5" s="72">
        <v>45785</v>
      </c>
      <c r="G5" s="72">
        <v>45786</v>
      </c>
      <c r="H5" s="72">
        <v>45787</v>
      </c>
    </row>
    <row r="6" spans="2:14" ht="57.95" customHeight="1" x14ac:dyDescent="0.25">
      <c r="B6" s="72"/>
      <c r="C6" s="72"/>
      <c r="D6" s="72"/>
      <c r="E6" s="72"/>
      <c r="F6" s="98" t="s">
        <v>6</v>
      </c>
      <c r="G6" s="72"/>
      <c r="H6" s="72"/>
    </row>
    <row r="7" spans="2:14" ht="19.5" customHeight="1" x14ac:dyDescent="0.25">
      <c r="B7" s="70">
        <f t="array" ref="B7:H7">DaysAndWeeks+DATE(CalendarYear,5,1)-WEEKDAY(DATE(CalendarYear,5,1),(週の開始日="月曜日")+1)+15</f>
        <v>45788</v>
      </c>
      <c r="C7" s="70">
        <v>45789</v>
      </c>
      <c r="D7" s="70">
        <v>45790</v>
      </c>
      <c r="E7" s="70">
        <v>45791</v>
      </c>
      <c r="F7" s="70">
        <v>45792</v>
      </c>
      <c r="G7" s="70">
        <v>45793</v>
      </c>
      <c r="H7" s="70">
        <v>45794</v>
      </c>
    </row>
    <row r="8" spans="2:14" ht="57.95" customHeight="1" x14ac:dyDescent="0.25">
      <c r="B8" s="70"/>
      <c r="C8" s="70"/>
      <c r="D8" s="70"/>
      <c r="E8" s="70"/>
      <c r="F8" s="70"/>
      <c r="G8" s="99" t="s">
        <v>7</v>
      </c>
      <c r="H8" s="100"/>
    </row>
    <row r="9" spans="2:14" ht="19.5" customHeight="1" x14ac:dyDescent="0.25">
      <c r="B9" s="72">
        <f t="array" ref="B9:H9">DaysAndWeeks+DATE(CalendarYear,5,1)-WEEKDAY(DATE(CalendarYear,5,1),(週の開始日="月曜日")+1)+22</f>
        <v>45795</v>
      </c>
      <c r="C9" s="72">
        <v>45796</v>
      </c>
      <c r="D9" s="72">
        <v>45797</v>
      </c>
      <c r="E9" s="72">
        <v>45798</v>
      </c>
      <c r="F9" s="72">
        <v>45799</v>
      </c>
      <c r="G9" s="72">
        <v>45800</v>
      </c>
      <c r="H9" s="72">
        <v>45801</v>
      </c>
    </row>
    <row r="10" spans="2:14" ht="57.95" customHeight="1" x14ac:dyDescent="0.25">
      <c r="B10" s="98" t="s">
        <v>7</v>
      </c>
      <c r="C10" s="72"/>
      <c r="D10" s="76" t="s">
        <v>8</v>
      </c>
      <c r="E10" s="72"/>
      <c r="F10" s="72"/>
      <c r="G10" s="72"/>
      <c r="H10" s="72"/>
    </row>
    <row r="11" spans="2:14" ht="19.5" customHeight="1" x14ac:dyDescent="0.25">
      <c r="B11" s="70">
        <f t="array" ref="B11:H11">DaysAndWeeks+DATE(CalendarYear,5,1)-WEEKDAY(DATE(CalendarYear,5,1),(週の開始日="月曜日")+1)+29</f>
        <v>45802</v>
      </c>
      <c r="C11" s="70">
        <v>45803</v>
      </c>
      <c r="D11" s="70">
        <v>45804</v>
      </c>
      <c r="E11" s="70">
        <v>45805</v>
      </c>
      <c r="F11" s="70">
        <v>45806</v>
      </c>
      <c r="G11" s="70">
        <v>45807</v>
      </c>
      <c r="H11" s="70">
        <v>45808</v>
      </c>
    </row>
    <row r="12" spans="2:14" ht="57.95" customHeight="1" x14ac:dyDescent="0.25">
      <c r="B12" s="70"/>
      <c r="C12" s="70"/>
      <c r="D12" s="70"/>
      <c r="E12" s="77" t="s">
        <v>9</v>
      </c>
      <c r="F12" s="70"/>
      <c r="G12" s="78" t="s">
        <v>10</v>
      </c>
      <c r="H12" s="70"/>
    </row>
    <row r="13" spans="2:14" ht="19.5" customHeight="1" x14ac:dyDescent="0.25">
      <c r="B13" s="72">
        <f t="array" ref="B13:C13">DaysAndWeeks+DATE(CalendarYear,5,1)-WEEKDAY(DATE(CalendarYear,5,1),(週の開始日="月曜日")+1)+36</f>
        <v>45809</v>
      </c>
      <c r="C13" s="72">
        <v>45810</v>
      </c>
      <c r="D13" s="73" t="s">
        <v>0</v>
      </c>
      <c r="E13" s="89"/>
      <c r="F13" s="89"/>
      <c r="G13" s="89"/>
      <c r="H13" s="89"/>
    </row>
    <row r="14" spans="2:14" ht="57.95" customHeight="1" x14ac:dyDescent="0.25">
      <c r="B14" s="72"/>
      <c r="C14" s="72"/>
      <c r="D14" s="74"/>
      <c r="E14" s="89"/>
      <c r="F14" s="89"/>
      <c r="G14" s="89"/>
      <c r="H14" s="89"/>
    </row>
  </sheetData>
  <mergeCells count="2">
    <mergeCell ref="E13:H14"/>
    <mergeCell ref="G8:H8"/>
  </mergeCells>
  <phoneticPr fontId="33"/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3">
      <formula>DAY(B3)&gt;8</formula>
    </cfRule>
  </conditionalFormatting>
  <conditionalFormatting sqref="B11:H11">
    <cfRule type="expression" dxfId="21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4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4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4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400-000003000000}"/>
    <dataValidation allowBlank="1" showInputMessage="1" showErrorMessage="1" prompt="5 月の月間カレンダー" sqref="A1" xr:uid="{00000000-0002-0000-0400-000005000000}"/>
    <dataValidation allowBlank="1" showInputMessage="1" showErrorMessage="1" prompt="右側のセルにメモを入力します" sqref="D13:D14" xr:uid="{00000000-0002-0000-0400-000006000000}"/>
    <dataValidation allowBlank="1" showInputMessage="1" showErrorMessage="1" prompt="このセルにメモを入力します" sqref="E13:H14" xr:uid="{00000000-0002-0000-04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4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ABE90B0D-7A98-427F-982B-03C8A65C5CD7}"/>
  </dataValidations>
  <printOptions horizontalCentered="1" verticalCentered="1"/>
  <pageMargins left="0.7" right="0.7" top="0.75" bottom="0.75" header="0.3" footer="0.3"/>
  <pageSetup paperSize="9" scale="55"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tabSelected="1" zoomScale="90" zoomScaleNormal="90" workbookViewId="0">
      <selection activeCell="D10" sqref="D10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41" t="str">
        <f>CalendarYear&amp;"年6月 "</f>
        <v xml:space="preserve">2025年6月 </v>
      </c>
      <c r="C1" s="42"/>
      <c r="D1" s="42"/>
      <c r="E1" s="43"/>
      <c r="F1" s="43"/>
      <c r="G1" s="43"/>
      <c r="H1" s="44"/>
    </row>
    <row r="2" spans="2:8" ht="21.75" customHeight="1" x14ac:dyDescent="0.25">
      <c r="B2" s="69" t="str">
        <f>IF(週の開始日="日曜日", "日曜日","月曜日")</f>
        <v>日曜日</v>
      </c>
      <c r="C2" s="69" t="str">
        <f t="shared" ref="C2:H2" si="0">UPPER(TEXT(C3,"aaaa"))</f>
        <v>月曜日</v>
      </c>
      <c r="D2" s="69" t="str">
        <f t="shared" si="0"/>
        <v>火曜日</v>
      </c>
      <c r="E2" s="69" t="str">
        <f t="shared" si="0"/>
        <v>水曜日</v>
      </c>
      <c r="F2" s="69" t="str">
        <f t="shared" si="0"/>
        <v>木曜日</v>
      </c>
      <c r="G2" s="69" t="str">
        <f t="shared" si="0"/>
        <v>金曜日</v>
      </c>
      <c r="H2" s="69" t="str">
        <f t="shared" si="0"/>
        <v>土曜日</v>
      </c>
    </row>
    <row r="3" spans="2:8" ht="19.5" customHeight="1" x14ac:dyDescent="0.25">
      <c r="B3" s="70">
        <f t="array" ref="B3:H3">DaysAndWeeks+DATE(CalendarYear,6,1)-WEEKDAY(DATE(CalendarYear,6,1),(週の開始日="月曜日")+1)+1</f>
        <v>45809</v>
      </c>
      <c r="C3" s="70">
        <v>45810</v>
      </c>
      <c r="D3" s="70">
        <v>45811</v>
      </c>
      <c r="E3" s="70">
        <v>45812</v>
      </c>
      <c r="F3" s="70">
        <v>45813</v>
      </c>
      <c r="G3" s="70">
        <v>45814</v>
      </c>
      <c r="H3" s="70">
        <v>45815</v>
      </c>
    </row>
    <row r="4" spans="2:8" ht="57.95" customHeight="1" x14ac:dyDescent="0.25">
      <c r="B4" s="70"/>
      <c r="C4" s="90" t="s">
        <v>11</v>
      </c>
      <c r="D4" s="91"/>
      <c r="E4" s="92"/>
      <c r="F4" s="70"/>
      <c r="G4" s="70"/>
      <c r="H4" s="70"/>
    </row>
    <row r="5" spans="2:8" ht="19.5" customHeight="1" x14ac:dyDescent="0.25">
      <c r="B5" s="72">
        <f t="array" ref="B5:H5">DaysAndWeeks+DATE(CalendarYear,6,1)-WEEKDAY(DATE(CalendarYear,6,1),(週の開始日="月曜日")+1)+8</f>
        <v>45816</v>
      </c>
      <c r="C5" s="72">
        <v>45817</v>
      </c>
      <c r="D5" s="72">
        <v>45818</v>
      </c>
      <c r="E5" s="72">
        <v>45819</v>
      </c>
      <c r="F5" s="72">
        <v>45820</v>
      </c>
      <c r="G5" s="72">
        <v>45821</v>
      </c>
      <c r="H5" s="72">
        <v>45822</v>
      </c>
    </row>
    <row r="6" spans="2:8" ht="57.95" customHeight="1" x14ac:dyDescent="0.25">
      <c r="B6" s="72"/>
      <c r="C6" s="72"/>
      <c r="D6" s="72"/>
      <c r="E6" s="72"/>
      <c r="F6" s="72"/>
      <c r="G6" s="72"/>
      <c r="H6" s="72"/>
    </row>
    <row r="7" spans="2:8" ht="19.5" customHeight="1" x14ac:dyDescent="0.25">
      <c r="B7" s="70">
        <f t="array" ref="B7:H7">DaysAndWeeks+DATE(CalendarYear,6,1)-WEEKDAY(DATE(CalendarYear,6,1),(週の開始日="月曜日")+1)+15</f>
        <v>45823</v>
      </c>
      <c r="C7" s="70">
        <v>45824</v>
      </c>
      <c r="D7" s="70">
        <v>45825</v>
      </c>
      <c r="E7" s="70">
        <v>45826</v>
      </c>
      <c r="F7" s="70">
        <v>45827</v>
      </c>
      <c r="G7" s="70">
        <v>45828</v>
      </c>
      <c r="H7" s="70">
        <v>45829</v>
      </c>
    </row>
    <row r="8" spans="2:8" ht="57.95" customHeight="1" x14ac:dyDescent="0.25">
      <c r="B8" s="70"/>
      <c r="C8" s="70"/>
      <c r="D8" s="70"/>
      <c r="E8" s="70"/>
      <c r="F8" s="70"/>
      <c r="G8" s="70"/>
      <c r="H8" s="70"/>
    </row>
    <row r="9" spans="2:8" ht="19.5" customHeight="1" x14ac:dyDescent="0.25">
      <c r="B9" s="72">
        <f t="array" ref="B9:H9">DaysAndWeeks+DATE(CalendarYear,6,1)-WEEKDAY(DATE(CalendarYear,6,1),(週の開始日="月曜日")+1)+22</f>
        <v>45830</v>
      </c>
      <c r="C9" s="72">
        <v>45831</v>
      </c>
      <c r="D9" s="72">
        <v>45832</v>
      </c>
      <c r="E9" s="72">
        <v>45833</v>
      </c>
      <c r="F9" s="72">
        <v>45834</v>
      </c>
      <c r="G9" s="72">
        <v>45835</v>
      </c>
      <c r="H9" s="72">
        <v>45836</v>
      </c>
    </row>
    <row r="10" spans="2:8" ht="57.95" customHeight="1" x14ac:dyDescent="0.25">
      <c r="B10" s="72"/>
      <c r="C10" s="72"/>
      <c r="D10" s="72"/>
      <c r="E10" s="72"/>
      <c r="F10" s="72"/>
      <c r="G10" s="72"/>
      <c r="H10" s="72"/>
    </row>
    <row r="11" spans="2:8" ht="19.5" customHeight="1" x14ac:dyDescent="0.25">
      <c r="B11" s="70">
        <f t="array" ref="B11:H11">DaysAndWeeks+DATE(CalendarYear,6,1)-WEEKDAY(DATE(CalendarYear,6,1),(週の開始日="月曜日")+1)+29</f>
        <v>45837</v>
      </c>
      <c r="C11" s="70">
        <v>45838</v>
      </c>
      <c r="D11" s="70">
        <v>45839</v>
      </c>
      <c r="E11" s="70">
        <v>45840</v>
      </c>
      <c r="F11" s="70">
        <v>45841</v>
      </c>
      <c r="G11" s="70">
        <v>45842</v>
      </c>
      <c r="H11" s="70">
        <v>45843</v>
      </c>
    </row>
    <row r="12" spans="2:8" ht="57.95" customHeight="1" x14ac:dyDescent="0.25">
      <c r="B12" s="70"/>
      <c r="C12" s="70"/>
      <c r="D12" s="79" t="s">
        <v>12</v>
      </c>
      <c r="E12" s="70"/>
      <c r="F12" s="70"/>
      <c r="G12" s="70"/>
      <c r="H12" s="70"/>
    </row>
    <row r="13" spans="2:8" ht="19.5" customHeight="1" x14ac:dyDescent="0.25">
      <c r="B13" s="72">
        <f t="array" ref="B13:C13">DaysAndWeeks+DATE(CalendarYear,6,1)-WEEKDAY(DATE(CalendarYear,6,1),(週の開始日="月曜日")+1)+36</f>
        <v>45844</v>
      </c>
      <c r="C13" s="72">
        <v>45845</v>
      </c>
      <c r="D13" s="73" t="s">
        <v>0</v>
      </c>
      <c r="E13" s="89"/>
      <c r="F13" s="89"/>
      <c r="G13" s="89"/>
      <c r="H13" s="89"/>
    </row>
    <row r="14" spans="2:8" ht="57.95" customHeight="1" x14ac:dyDescent="0.25">
      <c r="B14" s="72"/>
      <c r="C14" s="72"/>
      <c r="D14" s="74"/>
      <c r="E14" s="89"/>
      <c r="F14" s="89"/>
      <c r="G14" s="89"/>
      <c r="H14" s="89"/>
    </row>
  </sheetData>
  <mergeCells count="2">
    <mergeCell ref="E13:H14"/>
    <mergeCell ref="C4:E4"/>
  </mergeCells>
  <phoneticPr fontId="33"/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3">
      <formula>DAY(B3)&gt;8</formula>
    </cfRule>
  </conditionalFormatting>
  <conditionalFormatting sqref="B11:H11">
    <cfRule type="expression" dxfId="18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5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5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5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500-000003000000}"/>
    <dataValidation allowBlank="1" showInputMessage="1" showErrorMessage="1" prompt="6 月の月間カレンダー" sqref="A1" xr:uid="{00000000-0002-0000-0500-000005000000}"/>
    <dataValidation allowBlank="1" showInputMessage="1" showErrorMessage="1" prompt="右側のセルにメモを入力します" sqref="D13:D14" xr:uid="{00000000-0002-0000-0500-000006000000}"/>
    <dataValidation allowBlank="1" showInputMessage="1" showErrorMessage="1" prompt="このセルにメモを入力します" sqref="E13:H14" xr:uid="{00000000-0002-0000-05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5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3B5EBA9E-6F2A-4A06-88F5-C22A25660616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="90" zoomScaleNormal="90" workbookViewId="0">
      <selection activeCell="E13" sqref="E13:H14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37" t="str">
        <f>CalendarYear&amp;"年7月 "</f>
        <v xml:space="preserve">2025年7月 </v>
      </c>
      <c r="C1" s="38"/>
      <c r="D1" s="38"/>
      <c r="E1" s="39"/>
      <c r="F1" s="39"/>
      <c r="G1" s="39"/>
      <c r="H1" s="40"/>
    </row>
    <row r="2" spans="2:8" ht="21.75" customHeight="1" x14ac:dyDescent="0.25">
      <c r="B2" s="69" t="str">
        <f>IF(週の開始日="日曜日", "日曜日","月曜日")</f>
        <v>日曜日</v>
      </c>
      <c r="C2" s="69" t="str">
        <f t="shared" ref="C2:H2" si="0">UPPER(TEXT(C3,"aaaa"))</f>
        <v>月曜日</v>
      </c>
      <c r="D2" s="69" t="str">
        <f t="shared" si="0"/>
        <v>火曜日</v>
      </c>
      <c r="E2" s="69" t="str">
        <f t="shared" si="0"/>
        <v>水曜日</v>
      </c>
      <c r="F2" s="69" t="str">
        <f t="shared" si="0"/>
        <v>木曜日</v>
      </c>
      <c r="G2" s="69" t="str">
        <f t="shared" si="0"/>
        <v>金曜日</v>
      </c>
      <c r="H2" s="69" t="str">
        <f t="shared" si="0"/>
        <v>土曜日</v>
      </c>
    </row>
    <row r="3" spans="2:8" ht="19.5" customHeight="1" x14ac:dyDescent="0.25">
      <c r="B3" s="70">
        <f t="array" ref="B3:H3">DaysAndWeeks+DATE(CalendarYear,7,1)-WEEKDAY(DATE(CalendarYear,7,1),(週の開始日="月曜日")+1)+1</f>
        <v>45837</v>
      </c>
      <c r="C3" s="70">
        <v>45838</v>
      </c>
      <c r="D3" s="70">
        <v>45839</v>
      </c>
      <c r="E3" s="70">
        <v>45840</v>
      </c>
      <c r="F3" s="70">
        <v>45841</v>
      </c>
      <c r="G3" s="70">
        <v>45842</v>
      </c>
      <c r="H3" s="70">
        <v>45843</v>
      </c>
    </row>
    <row r="4" spans="2:8" ht="57.95" customHeight="1" x14ac:dyDescent="0.25">
      <c r="B4" s="70"/>
      <c r="C4" s="70"/>
      <c r="D4" s="70"/>
      <c r="E4" s="70"/>
      <c r="F4" s="70"/>
      <c r="G4" s="70"/>
      <c r="H4" s="70"/>
    </row>
    <row r="5" spans="2:8" ht="19.5" customHeight="1" x14ac:dyDescent="0.25">
      <c r="B5" s="72">
        <f t="array" ref="B5:H5">DaysAndWeeks+DATE(CalendarYear,7,1)-WEEKDAY(DATE(CalendarYear,7,1),(週の開始日="月曜日")+1)+8</f>
        <v>45844</v>
      </c>
      <c r="C5" s="72">
        <v>45845</v>
      </c>
      <c r="D5" s="72">
        <v>45846</v>
      </c>
      <c r="E5" s="72">
        <v>45847</v>
      </c>
      <c r="F5" s="72">
        <v>45848</v>
      </c>
      <c r="G5" s="72">
        <v>45849</v>
      </c>
      <c r="H5" s="72">
        <v>45850</v>
      </c>
    </row>
    <row r="6" spans="2:8" ht="57.95" customHeight="1" x14ac:dyDescent="0.25">
      <c r="B6" s="72"/>
      <c r="C6" s="72"/>
      <c r="D6" s="72"/>
      <c r="E6" s="72"/>
      <c r="F6" s="72"/>
      <c r="G6" s="72"/>
      <c r="H6" s="72"/>
    </row>
    <row r="7" spans="2:8" ht="19.5" customHeight="1" x14ac:dyDescent="0.25">
      <c r="B7" s="70">
        <f t="array" ref="B7:H7">DaysAndWeeks+DATE(CalendarYear,7,1)-WEEKDAY(DATE(CalendarYear,7,1),(週の開始日="月曜日")+1)+15</f>
        <v>45851</v>
      </c>
      <c r="C7" s="70">
        <v>45852</v>
      </c>
      <c r="D7" s="70">
        <v>45853</v>
      </c>
      <c r="E7" s="70">
        <v>45854</v>
      </c>
      <c r="F7" s="70">
        <v>45855</v>
      </c>
      <c r="G7" s="70">
        <v>45856</v>
      </c>
      <c r="H7" s="70">
        <v>45857</v>
      </c>
    </row>
    <row r="8" spans="2:8" ht="57.95" customHeight="1" x14ac:dyDescent="0.25">
      <c r="B8" s="70"/>
      <c r="C8" s="70"/>
      <c r="D8" s="70"/>
      <c r="E8" s="70"/>
      <c r="F8" s="70"/>
      <c r="G8" s="70"/>
      <c r="H8" s="70"/>
    </row>
    <row r="9" spans="2:8" ht="19.5" customHeight="1" x14ac:dyDescent="0.25">
      <c r="B9" s="72">
        <f t="array" ref="B9:H9">DaysAndWeeks+DATE(CalendarYear,7,1)-WEEKDAY(DATE(CalendarYear,7,1),(週の開始日="月曜日")+1)+22</f>
        <v>45858</v>
      </c>
      <c r="C9" s="72">
        <v>45859</v>
      </c>
      <c r="D9" s="72">
        <v>45860</v>
      </c>
      <c r="E9" s="72">
        <v>45861</v>
      </c>
      <c r="F9" s="72">
        <v>45862</v>
      </c>
      <c r="G9" s="72">
        <v>45863</v>
      </c>
      <c r="H9" s="72">
        <v>45864</v>
      </c>
    </row>
    <row r="10" spans="2:8" ht="57.95" customHeight="1" x14ac:dyDescent="0.25">
      <c r="B10" s="72"/>
      <c r="C10" s="72"/>
      <c r="D10" s="72"/>
      <c r="E10" s="72"/>
      <c r="F10" s="72"/>
      <c r="G10" s="72"/>
      <c r="H10" s="72"/>
    </row>
    <row r="11" spans="2:8" ht="19.5" customHeight="1" x14ac:dyDescent="0.25">
      <c r="B11" s="70">
        <f t="array" ref="B11:H11">DaysAndWeeks+DATE(CalendarYear,7,1)-WEEKDAY(DATE(CalendarYear,7,1),(週の開始日="月曜日")+1)+29</f>
        <v>45865</v>
      </c>
      <c r="C11" s="70">
        <v>45866</v>
      </c>
      <c r="D11" s="70">
        <v>45867</v>
      </c>
      <c r="E11" s="70">
        <v>45868</v>
      </c>
      <c r="F11" s="70">
        <v>45869</v>
      </c>
      <c r="G11" s="70">
        <v>45870</v>
      </c>
      <c r="H11" s="70">
        <v>45871</v>
      </c>
    </row>
    <row r="12" spans="2:8" ht="57.95" customHeight="1" x14ac:dyDescent="0.25">
      <c r="B12" s="70"/>
      <c r="C12" s="70"/>
      <c r="D12" s="70"/>
      <c r="E12" s="70"/>
      <c r="F12" s="70"/>
      <c r="G12" s="70"/>
      <c r="H12" s="70"/>
    </row>
    <row r="13" spans="2:8" ht="19.5" customHeight="1" x14ac:dyDescent="0.25">
      <c r="B13" s="72">
        <f t="array" ref="B13:C13">DaysAndWeeks+DATE(CalendarYear,7,1)-WEEKDAY(DATE(CalendarYear,7,1),(週の開始日="月曜日")+1)+36</f>
        <v>45872</v>
      </c>
      <c r="C13" s="72">
        <v>45873</v>
      </c>
      <c r="D13" s="73" t="s">
        <v>0</v>
      </c>
      <c r="E13" s="89"/>
      <c r="F13" s="89"/>
      <c r="G13" s="89"/>
      <c r="H13" s="89"/>
    </row>
    <row r="14" spans="2:8" ht="57.95" customHeight="1" x14ac:dyDescent="0.25">
      <c r="B14" s="72"/>
      <c r="C14" s="72"/>
      <c r="D14" s="74"/>
      <c r="E14" s="89"/>
      <c r="F14" s="89"/>
      <c r="G14" s="89"/>
      <c r="H14" s="89"/>
    </row>
  </sheetData>
  <dataConsolidate/>
  <mergeCells count="1">
    <mergeCell ref="E13:H14"/>
  </mergeCells>
  <phoneticPr fontId="33"/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3">
      <formula>DAY(B3)&gt;8</formula>
    </cfRule>
  </conditionalFormatting>
  <conditionalFormatting sqref="B11:H11">
    <cfRule type="expression" dxfId="15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6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6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6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600-000003000000}"/>
    <dataValidation allowBlank="1" showInputMessage="1" showErrorMessage="1" prompt="このセルの年が自動的に更新されます。年を変更するには、1 月のワークシートのセル K3 で別の年を選択します。" sqref="C1" xr:uid="{00000000-0002-0000-0600-000004000000}"/>
    <dataValidation allowBlank="1" showInputMessage="1" showErrorMessage="1" prompt="7 月の月間カレンダー" sqref="A1" xr:uid="{00000000-0002-0000-0600-000005000000}"/>
    <dataValidation allowBlank="1" showInputMessage="1" showErrorMessage="1" prompt="右側のセルにメモを入力します" sqref="D13:D14" xr:uid="{00000000-0002-0000-0600-000006000000}"/>
    <dataValidation allowBlank="1" showInputMessage="1" showErrorMessage="1" prompt="このセルにメモを入力します" sqref="E13:H14" xr:uid="{00000000-0002-0000-06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600-000008000000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33" t="str">
        <f>CalendarYear&amp;"年8月 "</f>
        <v xml:space="preserve">2025年8月 </v>
      </c>
      <c r="C1" s="34"/>
      <c r="D1" s="34"/>
      <c r="E1" s="35"/>
      <c r="F1" s="35"/>
      <c r="G1" s="35"/>
      <c r="H1" s="36"/>
    </row>
    <row r="2" spans="2:8" ht="21.75" customHeight="1" x14ac:dyDescent="0.25">
      <c r="B2" s="8" t="str">
        <f>IF(週の開始日="日曜日", "日曜日","月曜日")</f>
        <v>日曜日</v>
      </c>
      <c r="C2" s="8" t="str">
        <f t="shared" ref="C2:H2" si="0">UPPER(TEXT(C3,"aaaa"))</f>
        <v>月曜日</v>
      </c>
      <c r="D2" s="8" t="str">
        <f t="shared" si="0"/>
        <v>火曜日</v>
      </c>
      <c r="E2" s="8" t="str">
        <f t="shared" si="0"/>
        <v>水曜日</v>
      </c>
      <c r="F2" s="8" t="str">
        <f t="shared" si="0"/>
        <v>木曜日</v>
      </c>
      <c r="G2" s="8" t="str">
        <f t="shared" si="0"/>
        <v>金曜日</v>
      </c>
      <c r="H2" s="8" t="str">
        <f t="shared" si="0"/>
        <v>土曜日</v>
      </c>
    </row>
    <row r="3" spans="2:8" ht="19.5" customHeight="1" x14ac:dyDescent="0.25">
      <c r="B3" s="61">
        <f t="array" ref="B3:H3">DaysAndWeeks+DATE(CalendarYear,8,1)-WEEKDAY(DATE(CalendarYear,8,1),(週の開始日="月曜日")+1)+1</f>
        <v>45865</v>
      </c>
      <c r="C3" s="61">
        <v>45866</v>
      </c>
      <c r="D3" s="61">
        <v>45867</v>
      </c>
      <c r="E3" s="61">
        <v>45868</v>
      </c>
      <c r="F3" s="61">
        <v>45869</v>
      </c>
      <c r="G3" s="61">
        <v>45870</v>
      </c>
      <c r="H3" s="61">
        <v>45871</v>
      </c>
    </row>
    <row r="4" spans="2:8" ht="57.95" customHeight="1" x14ac:dyDescent="0.25">
      <c r="B4" s="61"/>
      <c r="C4" s="61"/>
      <c r="D4" s="61"/>
      <c r="E4" s="61"/>
      <c r="F4" s="61"/>
      <c r="G4" s="61"/>
      <c r="H4" s="61"/>
    </row>
    <row r="5" spans="2:8" ht="19.5" customHeight="1" x14ac:dyDescent="0.25">
      <c r="B5" s="62">
        <f t="array" ref="B5:H5">DaysAndWeeks+DATE(CalendarYear,8,1)-WEEKDAY(DATE(CalendarYear,8,1),(週の開始日="月曜日")+1)+8</f>
        <v>45872</v>
      </c>
      <c r="C5" s="62">
        <v>45873</v>
      </c>
      <c r="D5" s="62">
        <v>45874</v>
      </c>
      <c r="E5" s="62">
        <v>45875</v>
      </c>
      <c r="F5" s="62">
        <v>45876</v>
      </c>
      <c r="G5" s="62">
        <v>45877</v>
      </c>
      <c r="H5" s="62">
        <v>45878</v>
      </c>
    </row>
    <row r="6" spans="2:8" ht="57.95" customHeight="1" x14ac:dyDescent="0.25">
      <c r="B6" s="62"/>
      <c r="C6" s="62"/>
      <c r="D6" s="62"/>
      <c r="E6" s="62"/>
      <c r="F6" s="62"/>
      <c r="G6" s="62"/>
      <c r="H6" s="62"/>
    </row>
    <row r="7" spans="2:8" ht="19.5" customHeight="1" x14ac:dyDescent="0.25">
      <c r="B7" s="61">
        <f t="array" ref="B7:H7">DaysAndWeeks+DATE(CalendarYear,8,1)-WEEKDAY(DATE(CalendarYear,8,1),(週の開始日="月曜日")+1)+15</f>
        <v>45879</v>
      </c>
      <c r="C7" s="61">
        <v>45880</v>
      </c>
      <c r="D7" s="61">
        <v>45881</v>
      </c>
      <c r="E7" s="61">
        <v>45882</v>
      </c>
      <c r="F7" s="61">
        <v>45883</v>
      </c>
      <c r="G7" s="61">
        <v>45884</v>
      </c>
      <c r="H7" s="61">
        <v>45885</v>
      </c>
    </row>
    <row r="8" spans="2:8" ht="57.95" customHeight="1" x14ac:dyDescent="0.25">
      <c r="B8" s="61"/>
      <c r="C8" s="61"/>
      <c r="D8" s="61"/>
      <c r="E8" s="61"/>
      <c r="F8" s="61"/>
      <c r="G8" s="61"/>
      <c r="H8" s="61"/>
    </row>
    <row r="9" spans="2:8" ht="19.5" customHeight="1" x14ac:dyDescent="0.25">
      <c r="B9" s="62">
        <f t="array" ref="B9:H9">DaysAndWeeks+DATE(CalendarYear,8,1)-WEEKDAY(DATE(CalendarYear,8,1),(週の開始日="月曜日")+1)+22</f>
        <v>45886</v>
      </c>
      <c r="C9" s="62">
        <v>45887</v>
      </c>
      <c r="D9" s="62">
        <v>45888</v>
      </c>
      <c r="E9" s="62">
        <v>45889</v>
      </c>
      <c r="F9" s="62">
        <v>45890</v>
      </c>
      <c r="G9" s="62">
        <v>45891</v>
      </c>
      <c r="H9" s="62">
        <v>45892</v>
      </c>
    </row>
    <row r="10" spans="2:8" ht="57.95" customHeight="1" x14ac:dyDescent="0.25">
      <c r="B10" s="62"/>
      <c r="C10" s="62"/>
      <c r="D10" s="62"/>
      <c r="E10" s="62"/>
      <c r="F10" s="62"/>
      <c r="G10" s="62"/>
      <c r="H10" s="62"/>
    </row>
    <row r="11" spans="2:8" ht="19.5" customHeight="1" x14ac:dyDescent="0.25">
      <c r="B11" s="61">
        <f t="array" ref="B11:H11">DaysAndWeeks+DATE(CalendarYear,8,1)-WEEKDAY(DATE(CalendarYear,8,1),(週の開始日="月曜日")+1)+29</f>
        <v>45893</v>
      </c>
      <c r="C11" s="61">
        <v>45894</v>
      </c>
      <c r="D11" s="61">
        <v>45895</v>
      </c>
      <c r="E11" s="61">
        <v>45896</v>
      </c>
      <c r="F11" s="61">
        <v>45897</v>
      </c>
      <c r="G11" s="61">
        <v>45898</v>
      </c>
      <c r="H11" s="61">
        <v>45899</v>
      </c>
    </row>
    <row r="12" spans="2:8" ht="57.95" customHeight="1" x14ac:dyDescent="0.25">
      <c r="B12" s="61"/>
      <c r="C12" s="61"/>
      <c r="D12" s="61"/>
      <c r="E12" s="61"/>
      <c r="F12" s="61"/>
      <c r="G12" s="61"/>
      <c r="H12" s="61"/>
    </row>
    <row r="13" spans="2:8" ht="19.5" customHeight="1" x14ac:dyDescent="0.25">
      <c r="B13" s="62">
        <f t="array" ref="B13:C13">DaysAndWeeks+DATE(CalendarYear,8,1)-WEEKDAY(DATE(CalendarYear,8,1),(週の開始日="月曜日")+1)+36</f>
        <v>45900</v>
      </c>
      <c r="C13" s="62">
        <v>45901</v>
      </c>
      <c r="D13" s="63" t="s">
        <v>0</v>
      </c>
      <c r="E13" s="85"/>
      <c r="F13" s="85"/>
      <c r="G13" s="85"/>
      <c r="H13" s="86"/>
    </row>
    <row r="14" spans="2:8" ht="57.95" customHeight="1" x14ac:dyDescent="0.25">
      <c r="B14" s="62"/>
      <c r="C14" s="62"/>
      <c r="D14" s="16"/>
      <c r="E14" s="87"/>
      <c r="F14" s="87"/>
      <c r="G14" s="87"/>
      <c r="H14" s="88"/>
    </row>
  </sheetData>
  <mergeCells count="1">
    <mergeCell ref="E13:H14"/>
  </mergeCells>
  <phoneticPr fontId="33"/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3">
      <formula>DAY(B3)&gt;8</formula>
    </cfRule>
  </conditionalFormatting>
  <conditionalFormatting sqref="B11:H11">
    <cfRule type="expression" dxfId="12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7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7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7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700-000003000000}"/>
    <dataValidation allowBlank="1" showInputMessage="1" showErrorMessage="1" prompt="8 月の月間カレンダー" sqref="A1" xr:uid="{00000000-0002-0000-0700-000005000000}"/>
    <dataValidation allowBlank="1" showInputMessage="1" showErrorMessage="1" prompt="右側のセルにメモを入力します" sqref="D13:D14" xr:uid="{00000000-0002-0000-0700-000006000000}"/>
    <dataValidation allowBlank="1" showInputMessage="1" showErrorMessage="1" prompt="このセルにメモを入力します" sqref="E13:H14" xr:uid="{00000000-0002-0000-07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7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66CA7BBB-AB5C-45C6-8652-E95B2C7872CF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0.6640625" style="1" customWidth="1"/>
    <col min="11" max="16384" width="8.88671875" style="1"/>
  </cols>
  <sheetData>
    <row r="1" spans="2:8" ht="59.25" customHeight="1" x14ac:dyDescent="0.25">
      <c r="B1" s="29" t="str">
        <f>CalendarYear&amp;"年9月 "</f>
        <v xml:space="preserve">2025年9月 </v>
      </c>
      <c r="C1" s="30"/>
      <c r="D1" s="30"/>
      <c r="E1" s="31"/>
      <c r="F1" s="31"/>
      <c r="G1" s="31"/>
      <c r="H1" s="32"/>
    </row>
    <row r="2" spans="2:8" ht="21.75" customHeight="1" x14ac:dyDescent="0.25">
      <c r="B2" s="8" t="str">
        <f>IF(週の開始日="日曜日", "日曜日","月曜日")</f>
        <v>日曜日</v>
      </c>
      <c r="C2" s="8" t="str">
        <f t="shared" ref="C2:H2" si="0">UPPER(TEXT(C3,"aaaa"))</f>
        <v>月曜日</v>
      </c>
      <c r="D2" s="8" t="str">
        <f t="shared" si="0"/>
        <v>火曜日</v>
      </c>
      <c r="E2" s="8" t="str">
        <f t="shared" si="0"/>
        <v>水曜日</v>
      </c>
      <c r="F2" s="8" t="str">
        <f t="shared" si="0"/>
        <v>木曜日</v>
      </c>
      <c r="G2" s="8" t="str">
        <f t="shared" si="0"/>
        <v>金曜日</v>
      </c>
      <c r="H2" s="8" t="str">
        <f t="shared" si="0"/>
        <v>土曜日</v>
      </c>
    </row>
    <row r="3" spans="2:8" ht="19.5" customHeight="1" x14ac:dyDescent="0.25">
      <c r="B3" s="61">
        <f t="array" ref="B3:H3">DaysAndWeeks+DATE(CalendarYear,9,1)-WEEKDAY(DATE(CalendarYear,9,1),(週の開始日="月曜日")+1)+1</f>
        <v>45900</v>
      </c>
      <c r="C3" s="61">
        <v>45901</v>
      </c>
      <c r="D3" s="61">
        <v>45902</v>
      </c>
      <c r="E3" s="61">
        <v>45903</v>
      </c>
      <c r="F3" s="61">
        <v>45904</v>
      </c>
      <c r="G3" s="61">
        <v>45905</v>
      </c>
      <c r="H3" s="61">
        <v>45906</v>
      </c>
    </row>
    <row r="4" spans="2:8" ht="57.95" customHeight="1" x14ac:dyDescent="0.25">
      <c r="B4" s="61"/>
      <c r="C4" s="61"/>
      <c r="D4" s="61"/>
      <c r="E4" s="61"/>
      <c r="F4" s="61"/>
      <c r="G4" s="61"/>
      <c r="H4" s="61"/>
    </row>
    <row r="5" spans="2:8" ht="19.5" customHeight="1" x14ac:dyDescent="0.25">
      <c r="B5" s="62">
        <f t="array" ref="B5:H5">DaysAndWeeks+DATE(CalendarYear,9,1)-WEEKDAY(DATE(CalendarYear,9,1),(週の開始日="月曜日")+1)+8</f>
        <v>45907</v>
      </c>
      <c r="C5" s="62">
        <v>45908</v>
      </c>
      <c r="D5" s="62">
        <v>45909</v>
      </c>
      <c r="E5" s="62">
        <v>45910</v>
      </c>
      <c r="F5" s="62">
        <v>45911</v>
      </c>
      <c r="G5" s="62">
        <v>45912</v>
      </c>
      <c r="H5" s="62">
        <v>45913</v>
      </c>
    </row>
    <row r="6" spans="2:8" ht="57.95" customHeight="1" x14ac:dyDescent="0.25">
      <c r="B6" s="62"/>
      <c r="C6" s="62"/>
      <c r="D6" s="62"/>
      <c r="E6" s="62"/>
      <c r="F6" s="62"/>
      <c r="G6" s="62"/>
      <c r="H6" s="62"/>
    </row>
    <row r="7" spans="2:8" ht="19.5" customHeight="1" x14ac:dyDescent="0.25">
      <c r="B7" s="61">
        <f t="array" ref="B7:H7">DaysAndWeeks+DATE(CalendarYear,9,1)-WEEKDAY(DATE(CalendarYear,9,1),(週の開始日="月曜日")+1)+15</f>
        <v>45914</v>
      </c>
      <c r="C7" s="61">
        <v>45915</v>
      </c>
      <c r="D7" s="61">
        <v>45916</v>
      </c>
      <c r="E7" s="61">
        <v>45917</v>
      </c>
      <c r="F7" s="61">
        <v>45918</v>
      </c>
      <c r="G7" s="61">
        <v>45919</v>
      </c>
      <c r="H7" s="61">
        <v>45920</v>
      </c>
    </row>
    <row r="8" spans="2:8" ht="57.95" customHeight="1" x14ac:dyDescent="0.25">
      <c r="B8" s="61"/>
      <c r="C8" s="61"/>
      <c r="D8" s="61"/>
      <c r="E8" s="61"/>
      <c r="F8" s="61"/>
      <c r="G8" s="61"/>
      <c r="H8" s="61"/>
    </row>
    <row r="9" spans="2:8" ht="19.5" customHeight="1" x14ac:dyDescent="0.25">
      <c r="B9" s="62">
        <f t="array" ref="B9:H9">DaysAndWeeks+DATE(CalendarYear,9,1)-WEEKDAY(DATE(CalendarYear,9,1),(週の開始日="月曜日")+1)+22</f>
        <v>45921</v>
      </c>
      <c r="C9" s="62">
        <v>45922</v>
      </c>
      <c r="D9" s="62">
        <v>45923</v>
      </c>
      <c r="E9" s="62">
        <v>45924</v>
      </c>
      <c r="F9" s="62">
        <v>45925</v>
      </c>
      <c r="G9" s="62">
        <v>45926</v>
      </c>
      <c r="H9" s="62">
        <v>45927</v>
      </c>
    </row>
    <row r="10" spans="2:8" ht="57.95" customHeight="1" x14ac:dyDescent="0.25">
      <c r="B10" s="62"/>
      <c r="C10" s="62"/>
      <c r="D10" s="62"/>
      <c r="E10" s="62"/>
      <c r="F10" s="62"/>
      <c r="G10" s="62"/>
      <c r="H10" s="62"/>
    </row>
    <row r="11" spans="2:8" ht="19.5" customHeight="1" x14ac:dyDescent="0.25">
      <c r="B11" s="61">
        <f t="array" ref="B11:H11">DaysAndWeeks+DATE(CalendarYear,9,1)-WEEKDAY(DATE(CalendarYear,9,1),(週の開始日="月曜日")+1)+29</f>
        <v>45928</v>
      </c>
      <c r="C11" s="61">
        <v>45929</v>
      </c>
      <c r="D11" s="61">
        <v>45930</v>
      </c>
      <c r="E11" s="61">
        <v>45931</v>
      </c>
      <c r="F11" s="61">
        <v>45932</v>
      </c>
      <c r="G11" s="61">
        <v>45933</v>
      </c>
      <c r="H11" s="61">
        <v>45934</v>
      </c>
    </row>
    <row r="12" spans="2:8" ht="57.95" customHeight="1" x14ac:dyDescent="0.25">
      <c r="B12" s="61"/>
      <c r="C12" s="61"/>
      <c r="D12" s="61"/>
      <c r="E12" s="61"/>
      <c r="F12" s="61"/>
      <c r="G12" s="61"/>
      <c r="H12" s="61"/>
    </row>
    <row r="13" spans="2:8" ht="19.5" customHeight="1" x14ac:dyDescent="0.25">
      <c r="B13" s="62">
        <f t="array" ref="B13:C13">DaysAndWeeks+DATE(CalendarYear,9,1)-WEEKDAY(DATE(CalendarYear,9,1),(週の開始日="月曜日")+1)+36</f>
        <v>45935</v>
      </c>
      <c r="C13" s="62">
        <v>45936</v>
      </c>
      <c r="D13" s="63" t="s">
        <v>0</v>
      </c>
      <c r="E13" s="85"/>
      <c r="F13" s="85"/>
      <c r="G13" s="85"/>
      <c r="H13" s="86"/>
    </row>
    <row r="14" spans="2:8" ht="57.95" customHeight="1" x14ac:dyDescent="0.25">
      <c r="B14" s="62"/>
      <c r="C14" s="62"/>
      <c r="D14" s="16"/>
      <c r="E14" s="87"/>
      <c r="F14" s="87"/>
      <c r="G14" s="87"/>
      <c r="H14" s="88"/>
    </row>
  </sheetData>
  <mergeCells count="1">
    <mergeCell ref="E13:H14"/>
  </mergeCells>
  <phoneticPr fontId="33"/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3">
      <formula>DAY(B3)&gt;8</formula>
    </cfRule>
  </conditionalFormatting>
  <conditionalFormatting sqref="B11:H11">
    <cfRule type="expression" dxfId="9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8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8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8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800-000003000000}"/>
    <dataValidation allowBlank="1" showInputMessage="1" showErrorMessage="1" prompt="9 月の月間カレンダー" sqref="A1" xr:uid="{00000000-0002-0000-0800-000005000000}"/>
    <dataValidation allowBlank="1" showInputMessage="1" showErrorMessage="1" prompt="右側のセルにメモを入力します" sqref="D13:D14" xr:uid="{00000000-0002-0000-0800-000006000000}"/>
    <dataValidation allowBlank="1" showInputMessage="1" showErrorMessage="1" prompt="このセルにメモを入力します" sqref="E13:H14" xr:uid="{00000000-0002-0000-08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8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4435369A-E4BA-4CCE-AFA8-841FBD5E4294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25" t="str">
        <f>CalendarYear&amp;"年10月 "</f>
        <v xml:space="preserve">2025年10月 </v>
      </c>
      <c r="C1" s="26"/>
      <c r="D1" s="26"/>
      <c r="E1" s="27"/>
      <c r="F1" s="27"/>
      <c r="G1" s="27"/>
      <c r="H1" s="28"/>
    </row>
    <row r="2" spans="2:8" ht="21.75" customHeight="1" x14ac:dyDescent="0.25">
      <c r="B2" s="8" t="str">
        <f>IF(週の開始日="日曜日", "日曜日","月曜日")</f>
        <v>日曜日</v>
      </c>
      <c r="C2" s="8" t="str">
        <f t="shared" ref="C2:H2" si="0">UPPER(TEXT(C3,"aaaa"))</f>
        <v>月曜日</v>
      </c>
      <c r="D2" s="8" t="str">
        <f t="shared" si="0"/>
        <v>火曜日</v>
      </c>
      <c r="E2" s="8" t="str">
        <f t="shared" si="0"/>
        <v>水曜日</v>
      </c>
      <c r="F2" s="8" t="str">
        <f t="shared" si="0"/>
        <v>木曜日</v>
      </c>
      <c r="G2" s="8" t="str">
        <f t="shared" si="0"/>
        <v>金曜日</v>
      </c>
      <c r="H2" s="8" t="str">
        <f t="shared" si="0"/>
        <v>土曜日</v>
      </c>
    </row>
    <row r="3" spans="2:8" ht="19.5" customHeight="1" x14ac:dyDescent="0.25">
      <c r="B3" s="61">
        <f t="array" ref="B3:H3">DaysAndWeeks+DATE(CalendarYear,10,1)-WEEKDAY(DATE(CalendarYear,10,1),(週の開始日="月曜日")+1)+1</f>
        <v>45928</v>
      </c>
      <c r="C3" s="61">
        <v>45929</v>
      </c>
      <c r="D3" s="61">
        <v>45930</v>
      </c>
      <c r="E3" s="61">
        <v>45931</v>
      </c>
      <c r="F3" s="61">
        <v>45932</v>
      </c>
      <c r="G3" s="61">
        <v>45933</v>
      </c>
      <c r="H3" s="61">
        <v>45934</v>
      </c>
    </row>
    <row r="4" spans="2:8" ht="57.95" customHeight="1" x14ac:dyDescent="0.25">
      <c r="B4" s="61"/>
      <c r="C4" s="61"/>
      <c r="D4" s="61"/>
      <c r="E4" s="61"/>
      <c r="F4" s="61"/>
      <c r="G4" s="61"/>
      <c r="H4" s="61"/>
    </row>
    <row r="5" spans="2:8" ht="19.5" customHeight="1" x14ac:dyDescent="0.25">
      <c r="B5" s="62">
        <f t="array" ref="B5:H5">DaysAndWeeks+DATE(CalendarYear,10,1)-WEEKDAY(DATE(CalendarYear,10,1),(週の開始日="月曜日")+1)+8</f>
        <v>45935</v>
      </c>
      <c r="C5" s="62">
        <v>45936</v>
      </c>
      <c r="D5" s="62">
        <v>45937</v>
      </c>
      <c r="E5" s="62">
        <v>45938</v>
      </c>
      <c r="F5" s="62">
        <v>45939</v>
      </c>
      <c r="G5" s="62">
        <v>45940</v>
      </c>
      <c r="H5" s="62">
        <v>45941</v>
      </c>
    </row>
    <row r="6" spans="2:8" ht="57.95" customHeight="1" x14ac:dyDescent="0.25">
      <c r="B6" s="62"/>
      <c r="C6" s="62"/>
      <c r="D6" s="62"/>
      <c r="E6" s="62"/>
      <c r="F6" s="62"/>
      <c r="G6" s="62"/>
      <c r="H6" s="62"/>
    </row>
    <row r="7" spans="2:8" ht="19.5" customHeight="1" x14ac:dyDescent="0.25">
      <c r="B7" s="61">
        <f t="array" ref="B7:H7">DaysAndWeeks+DATE(CalendarYear,10,1)-WEEKDAY(DATE(CalendarYear,10,1),(週の開始日="月曜日")+1)+15</f>
        <v>45942</v>
      </c>
      <c r="C7" s="61">
        <v>45943</v>
      </c>
      <c r="D7" s="61">
        <v>45944</v>
      </c>
      <c r="E7" s="61">
        <v>45945</v>
      </c>
      <c r="F7" s="61">
        <v>45946</v>
      </c>
      <c r="G7" s="61">
        <v>45947</v>
      </c>
      <c r="H7" s="61">
        <v>45948</v>
      </c>
    </row>
    <row r="8" spans="2:8" ht="57.95" customHeight="1" x14ac:dyDescent="0.25">
      <c r="B8" s="61"/>
      <c r="C8" s="61"/>
      <c r="D8" s="61"/>
      <c r="E8" s="61"/>
      <c r="F8" s="61"/>
      <c r="G8" s="61"/>
      <c r="H8" s="61"/>
    </row>
    <row r="9" spans="2:8" ht="19.5" customHeight="1" x14ac:dyDescent="0.25">
      <c r="B9" s="62">
        <f t="array" ref="B9:H9">DaysAndWeeks+DATE(CalendarYear,10,1)-WEEKDAY(DATE(CalendarYear,10,1),(週の開始日="月曜日")+1)+22</f>
        <v>45949</v>
      </c>
      <c r="C9" s="62">
        <v>45950</v>
      </c>
      <c r="D9" s="62">
        <v>45951</v>
      </c>
      <c r="E9" s="62">
        <v>45952</v>
      </c>
      <c r="F9" s="62">
        <v>45953</v>
      </c>
      <c r="G9" s="62">
        <v>45954</v>
      </c>
      <c r="H9" s="62">
        <v>45955</v>
      </c>
    </row>
    <row r="10" spans="2:8" ht="57.95" customHeight="1" x14ac:dyDescent="0.25">
      <c r="B10" s="62"/>
      <c r="C10" s="62"/>
      <c r="D10" s="62"/>
      <c r="E10" s="62"/>
      <c r="F10" s="62"/>
      <c r="G10" s="62"/>
      <c r="H10" s="62"/>
    </row>
    <row r="11" spans="2:8" ht="19.5" customHeight="1" x14ac:dyDescent="0.25">
      <c r="B11" s="61">
        <f t="array" ref="B11:H11">DaysAndWeeks+DATE(CalendarYear,10,1)-WEEKDAY(DATE(CalendarYear,10,1),(週の開始日="月曜日")+1)+29</f>
        <v>45956</v>
      </c>
      <c r="C11" s="61">
        <v>45957</v>
      </c>
      <c r="D11" s="61">
        <v>45958</v>
      </c>
      <c r="E11" s="61">
        <v>45959</v>
      </c>
      <c r="F11" s="61">
        <v>45960</v>
      </c>
      <c r="G11" s="61">
        <v>45961</v>
      </c>
      <c r="H11" s="61">
        <v>45962</v>
      </c>
    </row>
    <row r="12" spans="2:8" ht="57.95" customHeight="1" x14ac:dyDescent="0.25">
      <c r="B12" s="61"/>
      <c r="C12" s="61"/>
      <c r="D12" s="61"/>
      <c r="E12" s="61"/>
      <c r="F12" s="61"/>
      <c r="G12" s="61"/>
      <c r="H12" s="61"/>
    </row>
    <row r="13" spans="2:8" ht="19.5" customHeight="1" x14ac:dyDescent="0.25">
      <c r="B13" s="62">
        <f t="array" ref="B13:C13">DaysAndWeeks+DATE(CalendarYear,10,1)-WEEKDAY(DATE(CalendarYear,10,1),(週の開始日="月曜日")+1)+36</f>
        <v>45963</v>
      </c>
      <c r="C13" s="62">
        <v>45964</v>
      </c>
      <c r="D13" s="63" t="s">
        <v>0</v>
      </c>
      <c r="E13" s="85"/>
      <c r="F13" s="85"/>
      <c r="G13" s="85"/>
      <c r="H13" s="86"/>
    </row>
    <row r="14" spans="2:8" ht="57.95" customHeight="1" x14ac:dyDescent="0.25">
      <c r="B14" s="62"/>
      <c r="C14" s="62"/>
      <c r="D14" s="16"/>
      <c r="E14" s="87"/>
      <c r="F14" s="87"/>
      <c r="G14" s="87"/>
      <c r="H14" s="88"/>
    </row>
  </sheetData>
  <mergeCells count="1">
    <mergeCell ref="E13:H14"/>
  </mergeCells>
  <phoneticPr fontId="33"/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3">
      <formula>DAY(B3)&gt;8</formula>
    </cfRule>
  </conditionalFormatting>
  <conditionalFormatting sqref="B11:H11">
    <cfRule type="expression" dxfId="6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9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9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9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900-000003000000}"/>
    <dataValidation allowBlank="1" showInputMessage="1" showErrorMessage="1" prompt="10 月の月間カレンダー" sqref="A1" xr:uid="{00000000-0002-0000-0900-000005000000}"/>
    <dataValidation allowBlank="1" showInputMessage="1" showErrorMessage="1" prompt="右側のセルにメモを入力します" sqref="D13:D14" xr:uid="{00000000-0002-0000-0900-000006000000}"/>
    <dataValidation allowBlank="1" showInputMessage="1" showErrorMessage="1" prompt="このセルにメモを入力します" sqref="E13:H14" xr:uid="{00000000-0002-0000-09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9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873421E6-8E6D-4E29-8E27-EC2434AD0373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21" t="str">
        <f>CalendarYear&amp;"年11月 "</f>
        <v xml:space="preserve">2025年11月 </v>
      </c>
      <c r="C1" s="22"/>
      <c r="D1" s="22"/>
      <c r="E1" s="23"/>
      <c r="F1" s="23"/>
      <c r="G1" s="23"/>
      <c r="H1" s="24"/>
    </row>
    <row r="2" spans="2:8" ht="21.75" customHeight="1" x14ac:dyDescent="0.25">
      <c r="B2" s="8" t="str">
        <f>IF(週の開始日="日曜日", "日曜日","月曜日")</f>
        <v>日曜日</v>
      </c>
      <c r="C2" s="8" t="str">
        <f t="shared" ref="C2:H2" si="0">UPPER(TEXT(C3,"aaaa"))</f>
        <v>月曜日</v>
      </c>
      <c r="D2" s="8" t="str">
        <f t="shared" si="0"/>
        <v>火曜日</v>
      </c>
      <c r="E2" s="8" t="str">
        <f t="shared" si="0"/>
        <v>水曜日</v>
      </c>
      <c r="F2" s="8" t="str">
        <f t="shared" si="0"/>
        <v>木曜日</v>
      </c>
      <c r="G2" s="8" t="str">
        <f t="shared" si="0"/>
        <v>金曜日</v>
      </c>
      <c r="H2" s="8" t="str">
        <f t="shared" si="0"/>
        <v>土曜日</v>
      </c>
    </row>
    <row r="3" spans="2:8" ht="19.5" customHeight="1" x14ac:dyDescent="0.25">
      <c r="B3" s="61">
        <f t="array" ref="B3:H3">DaysAndWeeks+DATE(CalendarYear,11,1)-WEEKDAY(DATE(CalendarYear,11,1),(週の開始日="月曜日")+1)+1</f>
        <v>45956</v>
      </c>
      <c r="C3" s="61">
        <v>45957</v>
      </c>
      <c r="D3" s="61">
        <v>45958</v>
      </c>
      <c r="E3" s="61">
        <v>45959</v>
      </c>
      <c r="F3" s="61">
        <v>45960</v>
      </c>
      <c r="G3" s="61">
        <v>45961</v>
      </c>
      <c r="H3" s="61">
        <v>45962</v>
      </c>
    </row>
    <row r="4" spans="2:8" ht="57.95" customHeight="1" x14ac:dyDescent="0.25">
      <c r="B4" s="61"/>
      <c r="C4" s="61"/>
      <c r="D4" s="61"/>
      <c r="E4" s="61"/>
      <c r="F4" s="61"/>
      <c r="G4" s="61"/>
      <c r="H4" s="61"/>
    </row>
    <row r="5" spans="2:8" ht="19.5" customHeight="1" x14ac:dyDescent="0.25">
      <c r="B5" s="62">
        <f t="array" ref="B5:H5">DaysAndWeeks+DATE(CalendarYear,11,1)-WEEKDAY(DATE(CalendarYear,11,1),(週の開始日="月曜日")+1)+8</f>
        <v>45963</v>
      </c>
      <c r="C5" s="62">
        <v>45964</v>
      </c>
      <c r="D5" s="62">
        <v>45965</v>
      </c>
      <c r="E5" s="62">
        <v>45966</v>
      </c>
      <c r="F5" s="62">
        <v>45967</v>
      </c>
      <c r="G5" s="62">
        <v>45968</v>
      </c>
      <c r="H5" s="62">
        <v>45969</v>
      </c>
    </row>
    <row r="6" spans="2:8" ht="57.95" customHeight="1" x14ac:dyDescent="0.25">
      <c r="B6" s="62"/>
      <c r="C6" s="62"/>
      <c r="D6" s="62"/>
      <c r="E6" s="62"/>
      <c r="F6" s="62"/>
      <c r="G6" s="62"/>
      <c r="H6" s="62"/>
    </row>
    <row r="7" spans="2:8" ht="19.5" customHeight="1" x14ac:dyDescent="0.25">
      <c r="B7" s="61">
        <f t="array" ref="B7:H7">DaysAndWeeks+DATE(CalendarYear,11,1)-WEEKDAY(DATE(CalendarYear,11,1),(週の開始日="月曜日")+1)+15</f>
        <v>45970</v>
      </c>
      <c r="C7" s="61">
        <v>45971</v>
      </c>
      <c r="D7" s="61">
        <v>45972</v>
      </c>
      <c r="E7" s="61">
        <v>45973</v>
      </c>
      <c r="F7" s="61">
        <v>45974</v>
      </c>
      <c r="G7" s="61">
        <v>45975</v>
      </c>
      <c r="H7" s="61">
        <v>45976</v>
      </c>
    </row>
    <row r="8" spans="2:8" ht="57.95" customHeight="1" x14ac:dyDescent="0.25">
      <c r="B8" s="61"/>
      <c r="C8" s="61"/>
      <c r="D8" s="61"/>
      <c r="E8" s="61"/>
      <c r="F8" s="61"/>
      <c r="G8" s="61"/>
      <c r="H8" s="61"/>
    </row>
    <row r="9" spans="2:8" ht="19.5" customHeight="1" x14ac:dyDescent="0.25">
      <c r="B9" s="62">
        <f t="array" ref="B9:H9">DaysAndWeeks+DATE(CalendarYear,11,1)-WEEKDAY(DATE(CalendarYear,11,1),(週の開始日="月曜日")+1)+22</f>
        <v>45977</v>
      </c>
      <c r="C9" s="62">
        <v>45978</v>
      </c>
      <c r="D9" s="62">
        <v>45979</v>
      </c>
      <c r="E9" s="62">
        <v>45980</v>
      </c>
      <c r="F9" s="62">
        <v>45981</v>
      </c>
      <c r="G9" s="62">
        <v>45982</v>
      </c>
      <c r="H9" s="62">
        <v>45983</v>
      </c>
    </row>
    <row r="10" spans="2:8" ht="57.95" customHeight="1" x14ac:dyDescent="0.25">
      <c r="B10" s="62"/>
      <c r="C10" s="62"/>
      <c r="D10" s="62"/>
      <c r="E10" s="62"/>
      <c r="F10" s="62"/>
      <c r="G10" s="62"/>
      <c r="H10" s="62"/>
    </row>
    <row r="11" spans="2:8" ht="19.5" customHeight="1" x14ac:dyDescent="0.25">
      <c r="B11" s="61">
        <f t="array" ref="B11:H11">DaysAndWeeks+DATE(CalendarYear,11,1)-WEEKDAY(DATE(CalendarYear,11,1),(週の開始日="月曜日")+1)+29</f>
        <v>45984</v>
      </c>
      <c r="C11" s="61">
        <v>45985</v>
      </c>
      <c r="D11" s="61">
        <v>45986</v>
      </c>
      <c r="E11" s="61">
        <v>45987</v>
      </c>
      <c r="F11" s="61">
        <v>45988</v>
      </c>
      <c r="G11" s="61">
        <v>45989</v>
      </c>
      <c r="H11" s="61">
        <v>45990</v>
      </c>
    </row>
    <row r="12" spans="2:8" ht="57.95" customHeight="1" x14ac:dyDescent="0.25">
      <c r="B12" s="61"/>
      <c r="C12" s="61"/>
      <c r="D12" s="61"/>
      <c r="E12" s="61"/>
      <c r="F12" s="61"/>
      <c r="G12" s="61"/>
      <c r="H12" s="61"/>
    </row>
    <row r="13" spans="2:8" ht="19.5" customHeight="1" x14ac:dyDescent="0.25">
      <c r="B13" s="62">
        <f t="array" ref="B13:C13">DaysAndWeeks+DATE(CalendarYear,11,1)-WEEKDAY(DATE(CalendarYear,11,1),(週の開始日="月曜日")+1)+36</f>
        <v>45991</v>
      </c>
      <c r="C13" s="62">
        <v>45992</v>
      </c>
      <c r="D13" s="63" t="s">
        <v>0</v>
      </c>
      <c r="E13" s="85"/>
      <c r="F13" s="85"/>
      <c r="G13" s="85"/>
      <c r="H13" s="86"/>
    </row>
    <row r="14" spans="2:8" ht="57.95" customHeight="1" x14ac:dyDescent="0.25">
      <c r="B14" s="62"/>
      <c r="C14" s="62"/>
      <c r="D14" s="16"/>
      <c r="E14" s="87"/>
      <c r="F14" s="87"/>
      <c r="G14" s="87"/>
      <c r="H14" s="88"/>
    </row>
  </sheetData>
  <mergeCells count="1">
    <mergeCell ref="E13:H14"/>
  </mergeCells>
  <phoneticPr fontId="33"/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A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A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A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A00-000003000000}"/>
    <dataValidation allowBlank="1" showInputMessage="1" showErrorMessage="1" prompt="11 月の月間カレンダー" sqref="A1" xr:uid="{00000000-0002-0000-0A00-000005000000}"/>
    <dataValidation allowBlank="1" showInputMessage="1" showErrorMessage="1" prompt="右側のセルにメモを入力します" sqref="D13:D14" xr:uid="{00000000-0002-0000-0A00-000006000000}"/>
    <dataValidation allowBlank="1" showInputMessage="1" showErrorMessage="1" prompt="このセルにメモを入力します" sqref="E13:H14" xr:uid="{00000000-0002-0000-0A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A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3A4E290F-6134-4539-A45D-9C6B0C71CC5F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="90" zoomScaleNormal="9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17" t="str">
        <f>CalendarYear&amp;"年12月 "</f>
        <v xml:space="preserve">2025年12月 </v>
      </c>
      <c r="C1" s="18"/>
      <c r="D1" s="18"/>
      <c r="E1" s="19"/>
      <c r="F1" s="19"/>
      <c r="G1" s="19"/>
      <c r="H1" s="20"/>
    </row>
    <row r="2" spans="2:8" ht="21.75" customHeight="1" x14ac:dyDescent="0.25">
      <c r="B2" s="8" t="str">
        <f>IF(週の開始日="日曜日", "日曜日","月曜日")</f>
        <v>日曜日</v>
      </c>
      <c r="C2" s="8" t="str">
        <f t="shared" ref="C2:H2" si="0">UPPER(TEXT(C3,"aaaa"))</f>
        <v>月曜日</v>
      </c>
      <c r="D2" s="8" t="str">
        <f t="shared" si="0"/>
        <v>火曜日</v>
      </c>
      <c r="E2" s="8" t="str">
        <f t="shared" si="0"/>
        <v>水曜日</v>
      </c>
      <c r="F2" s="8" t="str">
        <f t="shared" si="0"/>
        <v>木曜日</v>
      </c>
      <c r="G2" s="8" t="str">
        <f t="shared" si="0"/>
        <v>金曜日</v>
      </c>
      <c r="H2" s="8" t="str">
        <f t="shared" si="0"/>
        <v>土曜日</v>
      </c>
    </row>
    <row r="3" spans="2:8" ht="19.5" customHeight="1" x14ac:dyDescent="0.25">
      <c r="B3" s="61">
        <f t="array" ref="B3:H3">DaysAndWeeks+DATE(CalendarYear,12,1)-WEEKDAY(DATE(CalendarYear,12,1),(週の開始日="月曜日")+1)+1</f>
        <v>45991</v>
      </c>
      <c r="C3" s="61">
        <v>45992</v>
      </c>
      <c r="D3" s="61">
        <v>45993</v>
      </c>
      <c r="E3" s="61">
        <v>45994</v>
      </c>
      <c r="F3" s="61">
        <v>45995</v>
      </c>
      <c r="G3" s="61">
        <v>45996</v>
      </c>
      <c r="H3" s="61">
        <v>45997</v>
      </c>
    </row>
    <row r="4" spans="2:8" ht="57.95" customHeight="1" x14ac:dyDescent="0.25">
      <c r="B4" s="61"/>
      <c r="C4" s="61"/>
      <c r="D4" s="61"/>
      <c r="E4" s="61"/>
      <c r="F4" s="61"/>
      <c r="G4" s="61"/>
      <c r="H4" s="61"/>
    </row>
    <row r="5" spans="2:8" ht="19.5" customHeight="1" x14ac:dyDescent="0.25">
      <c r="B5" s="62">
        <f t="array" ref="B5:H5">DaysAndWeeks+DATE(CalendarYear,12,1)-WEEKDAY(DATE(CalendarYear,12,1),(週の開始日="月曜日")+1)+8</f>
        <v>45998</v>
      </c>
      <c r="C5" s="62">
        <v>45999</v>
      </c>
      <c r="D5" s="62">
        <v>46000</v>
      </c>
      <c r="E5" s="62">
        <v>46001</v>
      </c>
      <c r="F5" s="62">
        <v>46002</v>
      </c>
      <c r="G5" s="62">
        <v>46003</v>
      </c>
      <c r="H5" s="62">
        <v>46004</v>
      </c>
    </row>
    <row r="6" spans="2:8" ht="57.95" customHeight="1" x14ac:dyDescent="0.25">
      <c r="B6" s="62"/>
      <c r="C6" s="62"/>
      <c r="D6" s="62"/>
      <c r="E6" s="62"/>
      <c r="F6" s="62"/>
      <c r="G6" s="62"/>
      <c r="H6" s="62"/>
    </row>
    <row r="7" spans="2:8" ht="19.5" customHeight="1" x14ac:dyDescent="0.25">
      <c r="B7" s="61">
        <f t="array" ref="B7:H7">DaysAndWeeks+DATE(CalendarYear,12,1)-WEEKDAY(DATE(CalendarYear,12,1),(週の開始日="月曜日")+1)+15</f>
        <v>46005</v>
      </c>
      <c r="C7" s="61">
        <v>46006</v>
      </c>
      <c r="D7" s="61">
        <v>46007</v>
      </c>
      <c r="E7" s="61">
        <v>46008</v>
      </c>
      <c r="F7" s="61">
        <v>46009</v>
      </c>
      <c r="G7" s="61">
        <v>46010</v>
      </c>
      <c r="H7" s="61">
        <v>46011</v>
      </c>
    </row>
    <row r="8" spans="2:8" ht="57.95" customHeight="1" x14ac:dyDescent="0.25">
      <c r="B8" s="61"/>
      <c r="C8" s="61"/>
      <c r="D8" s="61"/>
      <c r="E8" s="61"/>
      <c r="F8" s="61"/>
      <c r="G8" s="61"/>
      <c r="H8" s="61"/>
    </row>
    <row r="9" spans="2:8" ht="19.5" customHeight="1" x14ac:dyDescent="0.25">
      <c r="B9" s="62">
        <f t="array" ref="B9:H9">DaysAndWeeks+DATE(CalendarYear,12,1)-WEEKDAY(DATE(CalendarYear,12,1),(週の開始日="月曜日")+1)+22</f>
        <v>46012</v>
      </c>
      <c r="C9" s="62">
        <v>46013</v>
      </c>
      <c r="D9" s="62">
        <v>46014</v>
      </c>
      <c r="E9" s="62">
        <v>46015</v>
      </c>
      <c r="F9" s="62">
        <v>46016</v>
      </c>
      <c r="G9" s="62">
        <v>46017</v>
      </c>
      <c r="H9" s="62">
        <v>46018</v>
      </c>
    </row>
    <row r="10" spans="2:8" ht="57.95" customHeight="1" x14ac:dyDescent="0.25">
      <c r="B10" s="62"/>
      <c r="C10" s="62"/>
      <c r="D10" s="62"/>
      <c r="E10" s="62"/>
      <c r="F10" s="62"/>
      <c r="G10" s="62"/>
      <c r="H10" s="62"/>
    </row>
    <row r="11" spans="2:8" ht="19.5" customHeight="1" x14ac:dyDescent="0.25">
      <c r="B11" s="61">
        <f t="array" ref="B11:H11">DaysAndWeeks+DATE(CalendarYear,12,1)-WEEKDAY(DATE(CalendarYear,12,1),(週の開始日="月曜日")+1)+29</f>
        <v>46019</v>
      </c>
      <c r="C11" s="61">
        <v>46020</v>
      </c>
      <c r="D11" s="61">
        <v>46021</v>
      </c>
      <c r="E11" s="61">
        <v>46022</v>
      </c>
      <c r="F11" s="61">
        <v>46023</v>
      </c>
      <c r="G11" s="61">
        <v>46024</v>
      </c>
      <c r="H11" s="61">
        <v>46025</v>
      </c>
    </row>
    <row r="12" spans="2:8" ht="57.95" customHeight="1" x14ac:dyDescent="0.25">
      <c r="B12" s="61"/>
      <c r="C12" s="61"/>
      <c r="D12" s="61"/>
      <c r="E12" s="61"/>
      <c r="F12" s="61"/>
      <c r="G12" s="61"/>
      <c r="H12" s="61"/>
    </row>
    <row r="13" spans="2:8" ht="19.5" customHeight="1" x14ac:dyDescent="0.25">
      <c r="B13" s="62">
        <f t="array" ref="B13:C13">DaysAndWeeks+DATE(CalendarYear,12,1)-WEEKDAY(DATE(CalendarYear,12,1),(週の開始日="月曜日")+1)+36</f>
        <v>46026</v>
      </c>
      <c r="C13" s="62">
        <v>46027</v>
      </c>
      <c r="D13" s="63" t="s">
        <v>0</v>
      </c>
      <c r="E13" s="85"/>
      <c r="F13" s="85"/>
      <c r="G13" s="85"/>
      <c r="H13" s="86"/>
    </row>
    <row r="14" spans="2:8" ht="57.95" customHeight="1" x14ac:dyDescent="0.25">
      <c r="B14" s="62"/>
      <c r="C14" s="62"/>
      <c r="D14" s="16"/>
      <c r="E14" s="87"/>
      <c r="F14" s="87"/>
      <c r="G14" s="87"/>
      <c r="H14" s="88"/>
    </row>
  </sheetData>
  <mergeCells count="1">
    <mergeCell ref="E13:H14"/>
  </mergeCells>
  <phoneticPr fontId="33"/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B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B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B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B00-000003000000}"/>
    <dataValidation allowBlank="1" showInputMessage="1" showErrorMessage="1" prompt="12 月の月間カレンダー" sqref="A1" xr:uid="{00000000-0002-0000-0B00-000005000000}"/>
    <dataValidation allowBlank="1" showInputMessage="1" showErrorMessage="1" prompt="右側のセルにメモを入力します" sqref="D13:D14" xr:uid="{00000000-0002-0000-0B00-000006000000}"/>
    <dataValidation allowBlank="1" showInputMessage="1" showErrorMessage="1" prompt="このセルにメモを入力します" sqref="E13:H14" xr:uid="{00000000-0002-0000-0B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B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0ED9C6F5-D117-4D38-BF48-93FAA0D1B91E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DA10363-92EC-4580-AE8C-D8F6C7EC3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A8BCD-244E-41CF-AC5A-813C9AEC7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90E721-6104-41D1-93BF-62E14EE01C6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'1月'!Print_Area</vt:lpstr>
      <vt:lpstr>週の開始日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2020-07-08T21:12:30Z</dcterms:created>
  <dcterms:modified xsi:type="dcterms:W3CDTF">2025-03-04T01:06:44Z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