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FC0C5A7-B8A9-4B5E-AF84-4A230597E68B}" xr6:coauthVersionLast="47" xr6:coauthVersionMax="47" xr10:uidLastSave="{00000000-0000-0000-0000-000000000000}"/>
  <bookViews>
    <workbookView xWindow="-120" yWindow="-120" windowWidth="29040" windowHeight="15840" tabRatio="941" xr2:uid="{00000000-000D-0000-FFFF-FFFF00000000}"/>
  </bookViews>
  <sheets>
    <sheet name="第1号" sheetId="7" r:id="rId1"/>
    <sheet name="第1号別紙3（事業計画（ICT））" sheetId="24" state="hidden" r:id="rId2"/>
    <sheet name="第1号別紙" sheetId="36" r:id="rId3"/>
    <sheet name="第1-2号（ロボット等）" sheetId="33" r:id="rId4"/>
    <sheet name="第1-2号（介護ソフト）" sheetId="31" r:id="rId5"/>
    <sheet name="第1-2号（パッケージ）" sheetId="37" r:id="rId6"/>
    <sheet name="第1-3号＜事業者名＞" sheetId="52" r:id="rId7"/>
    <sheet name="データセット" sheetId="53" state="hidden" r:id="rId8"/>
    <sheet name="歳入歳出予算書抄本" sheetId="38" r:id="rId9"/>
    <sheet name="第２号" sheetId="13" r:id="rId10"/>
    <sheet name="第３号" sheetId="14" r:id="rId11"/>
    <sheet name="第４号（実績報告）" sheetId="15" r:id="rId12"/>
    <sheet name="様式第４号別紙" sheetId="39" r:id="rId13"/>
    <sheet name="様式4－2号（ロボット等）" sheetId="40" r:id="rId14"/>
    <sheet name="様式４－2号（介護ソフト）" sheetId="41" r:id="rId15"/>
    <sheet name="様式４－2号（パッケージ）" sheetId="42" r:id="rId16"/>
    <sheet name="歳入歳出決算書抄本" sheetId="46" r:id="rId17"/>
    <sheet name="リスト" sheetId="28" state="hidden" r:id="rId18"/>
    <sheet name="選択リスト" sheetId="2" state="hidden" r:id="rId19"/>
  </sheets>
  <definedNames>
    <definedName name="_xlnm.Print_Area" localSheetId="16">歳入歳出決算書抄本!$A$1:$H$24</definedName>
    <definedName name="_xlnm.Print_Area" localSheetId="8">歳入歳出予算書抄本!$A$1:$H$25</definedName>
    <definedName name="_xlnm.Print_Area" localSheetId="5">'第1-2号（パッケージ）'!$A$1:$O$25</definedName>
    <definedName name="_xlnm.Print_Area" localSheetId="3">'第1-2号（ロボット等）'!$A$1:$P$27</definedName>
    <definedName name="_xlnm.Print_Area" localSheetId="4">'第1-2号（介護ソフト）'!$A$1:$R$28</definedName>
    <definedName name="_xlnm.Print_Area" localSheetId="6">'第1-3号＜事業者名＞'!$A$1:$F$71</definedName>
    <definedName name="_xlnm.Print_Area" localSheetId="0">第1号!$A$1:$M$28</definedName>
    <definedName name="_xlnm.Print_Area" localSheetId="2">第1号別紙!$A$1:$F$35</definedName>
    <definedName name="_xlnm.Print_Area" localSheetId="1">'第1号別紙3（事業計画（ICT））'!$A$1:$G$120</definedName>
    <definedName name="_xlnm.Print_Area" localSheetId="9">第２号!$A$1:$G$31</definedName>
    <definedName name="_xlnm.Print_Area" localSheetId="10">第３号!$A$1:$H$18</definedName>
    <definedName name="_xlnm.Print_Area" localSheetId="11">'第４号（実績報告）'!$A$1:$N$27</definedName>
    <definedName name="_xlnm.Print_Area" localSheetId="15">'様式４－2号（パッケージ）'!$A$1:$N$25</definedName>
    <definedName name="_xlnm.Print_Area" localSheetId="13">'様式4－2号（ロボット等）'!$A$1:$O$25</definedName>
    <definedName name="_xlnm.Print_Area" localSheetId="14">'様式４－2号（介護ソフト）'!$A$1:$Q$28</definedName>
    <definedName name="_xlnm.Print_Area" localSheetId="12">様式第４号別紙!$B$1:$G$27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1" l="1"/>
  <c r="G9" i="15"/>
  <c r="G10" i="15"/>
  <c r="B6" i="36"/>
  <c r="L10" i="41"/>
  <c r="M10" i="41"/>
  <c r="L11" i="41"/>
  <c r="M11" i="41"/>
  <c r="L12" i="41"/>
  <c r="M12" i="41"/>
  <c r="L13" i="41"/>
  <c r="M13" i="41"/>
  <c r="L14" i="41"/>
  <c r="M14" i="41"/>
  <c r="M9" i="41"/>
  <c r="L9" i="41"/>
  <c r="N9" i="41" s="1"/>
  <c r="K10" i="33"/>
  <c r="L10" i="33" s="1"/>
  <c r="M10" i="33"/>
  <c r="O10" i="33"/>
  <c r="K11" i="33"/>
  <c r="L11" i="33" s="1"/>
  <c r="N11" i="33" s="1"/>
  <c r="P11" i="33" s="1"/>
  <c r="M11" i="33"/>
  <c r="O11" i="33"/>
  <c r="K12" i="33"/>
  <c r="L12" i="33" s="1"/>
  <c r="M12" i="33"/>
  <c r="O12" i="33"/>
  <c r="I9" i="31"/>
  <c r="J9" i="31" s="1"/>
  <c r="K9" i="31"/>
  <c r="O9" i="31"/>
  <c r="Q9" i="31" s="1"/>
  <c r="P9" i="31"/>
  <c r="I10" i="31"/>
  <c r="J10" i="31"/>
  <c r="L10" i="31" s="1"/>
  <c r="R10" i="31" s="1"/>
  <c r="K10" i="31"/>
  <c r="O10" i="31"/>
  <c r="Q10" i="31" s="1"/>
  <c r="P10" i="31"/>
  <c r="I11" i="31"/>
  <c r="J11" i="31" s="1"/>
  <c r="L11" i="31" s="1"/>
  <c r="R11" i="31" s="1"/>
  <c r="K11" i="31"/>
  <c r="O11" i="31"/>
  <c r="Q11" i="31" s="1"/>
  <c r="P11" i="31"/>
  <c r="W5" i="7"/>
  <c r="L9" i="31" l="1"/>
  <c r="R9" i="31" s="1"/>
  <c r="N12" i="33"/>
  <c r="P12" i="33" s="1"/>
  <c r="N10" i="33"/>
  <c r="P10" i="33" s="1"/>
  <c r="O4" i="41"/>
  <c r="O15" i="33"/>
  <c r="O13" i="33"/>
  <c r="O14" i="33"/>
  <c r="L4" i="42"/>
  <c r="M5" i="40"/>
  <c r="H24" i="46" l="1"/>
  <c r="H23" i="46"/>
  <c r="I23" i="46" s="1"/>
  <c r="C10" i="40"/>
  <c r="C11" i="40"/>
  <c r="C12" i="40"/>
  <c r="C13" i="40"/>
  <c r="C14" i="40"/>
  <c r="C15" i="40"/>
  <c r="G54" i="52"/>
  <c r="G45" i="52"/>
  <c r="G40" i="52"/>
  <c r="G32" i="52"/>
  <c r="G26" i="52"/>
  <c r="G20" i="52"/>
  <c r="G10" i="52"/>
  <c r="G68" i="52"/>
  <c r="G70" i="52"/>
  <c r="G67" i="52"/>
  <c r="G59" i="52"/>
  <c r="G65" i="52"/>
  <c r="G61" i="52"/>
  <c r="G12" i="52"/>
  <c r="G13" i="52"/>
  <c r="G14" i="52"/>
  <c r="G15" i="52"/>
  <c r="G16" i="52"/>
  <c r="G11" i="52"/>
  <c r="G19" i="36"/>
  <c r="H24" i="38"/>
  <c r="H23" i="38"/>
  <c r="I21" i="46"/>
  <c r="I24" i="46"/>
  <c r="G8" i="15"/>
  <c r="I24" i="38"/>
  <c r="I23" i="38"/>
  <c r="I21" i="38"/>
  <c r="G21" i="36"/>
  <c r="E10" i="40"/>
  <c r="M13" i="33"/>
  <c r="M14" i="33"/>
  <c r="M15" i="33"/>
  <c r="M4" i="37"/>
  <c r="P4" i="31"/>
  <c r="N4" i="33"/>
  <c r="G20" i="36"/>
  <c r="G22" i="36"/>
  <c r="G23" i="36"/>
  <c r="G24" i="36"/>
  <c r="G8" i="36"/>
  <c r="G7" i="36"/>
  <c r="G6" i="36"/>
  <c r="N3" i="7"/>
  <c r="N7" i="7"/>
  <c r="N8" i="7"/>
  <c r="N9" i="7"/>
  <c r="J9" i="41"/>
  <c r="A11" i="42"/>
  <c r="B11" i="42"/>
  <c r="C11" i="42"/>
  <c r="D11" i="42"/>
  <c r="A12" i="42"/>
  <c r="B12" i="42"/>
  <c r="C12" i="42"/>
  <c r="D12" i="42"/>
  <c r="A13" i="42"/>
  <c r="B13" i="42"/>
  <c r="C13" i="42"/>
  <c r="D13" i="42"/>
  <c r="A14" i="42"/>
  <c r="B14" i="42"/>
  <c r="C14" i="42"/>
  <c r="D14" i="42"/>
  <c r="A15" i="42"/>
  <c r="B15" i="42"/>
  <c r="C15" i="42"/>
  <c r="D15" i="42"/>
  <c r="B10" i="42"/>
  <c r="C10" i="42"/>
  <c r="D10" i="42"/>
  <c r="A10" i="42"/>
  <c r="A10" i="41"/>
  <c r="B10" i="41"/>
  <c r="C10" i="41"/>
  <c r="A11" i="41"/>
  <c r="B11" i="41"/>
  <c r="C11" i="41"/>
  <c r="A12" i="41"/>
  <c r="B12" i="41"/>
  <c r="C12" i="41"/>
  <c r="A13" i="41"/>
  <c r="B13" i="41"/>
  <c r="C13" i="41"/>
  <c r="A14" i="41"/>
  <c r="B14" i="41"/>
  <c r="C14" i="41"/>
  <c r="C9" i="41"/>
  <c r="A9" i="41"/>
  <c r="D11" i="40"/>
  <c r="E11" i="40"/>
  <c r="D12" i="40"/>
  <c r="E12" i="40"/>
  <c r="D13" i="40"/>
  <c r="E13" i="40"/>
  <c r="D14" i="40"/>
  <c r="E14" i="40"/>
  <c r="D15" i="40"/>
  <c r="E15" i="40"/>
  <c r="B11" i="40"/>
  <c r="B12" i="40"/>
  <c r="B13" i="40"/>
  <c r="B14" i="40"/>
  <c r="B15" i="40"/>
  <c r="D10" i="40"/>
  <c r="L11" i="40"/>
  <c r="L12" i="40"/>
  <c r="L13" i="40"/>
  <c r="L14" i="40"/>
  <c r="L15" i="40"/>
  <c r="L10" i="40"/>
  <c r="B10" i="40"/>
  <c r="A11" i="40"/>
  <c r="A12" i="40"/>
  <c r="A13" i="40"/>
  <c r="A14" i="40"/>
  <c r="A15" i="40"/>
  <c r="A10" i="40"/>
  <c r="M10" i="42"/>
  <c r="L11" i="37"/>
  <c r="L12" i="37"/>
  <c r="L13" i="37"/>
  <c r="L14" i="37"/>
  <c r="L15" i="37"/>
  <c r="L10" i="37"/>
  <c r="K11" i="42"/>
  <c r="K12" i="42"/>
  <c r="K13" i="42"/>
  <c r="K14" i="42"/>
  <c r="K15" i="42"/>
  <c r="K10" i="42"/>
  <c r="H16" i="42"/>
  <c r="G16" i="42"/>
  <c r="F16" i="42"/>
  <c r="E16" i="42"/>
  <c r="H16" i="46" s="1"/>
  <c r="M15" i="42"/>
  <c r="I15" i="42"/>
  <c r="M14" i="42"/>
  <c r="I14" i="42"/>
  <c r="J14" i="42" s="1"/>
  <c r="M13" i="42"/>
  <c r="I13" i="42"/>
  <c r="J13" i="42" s="1"/>
  <c r="M12" i="42"/>
  <c r="I12" i="42"/>
  <c r="M11" i="42"/>
  <c r="I11" i="42"/>
  <c r="I10" i="42"/>
  <c r="J10" i="42" s="1"/>
  <c r="J10" i="41"/>
  <c r="J11" i="41"/>
  <c r="J12" i="41"/>
  <c r="J13" i="41"/>
  <c r="J14" i="41"/>
  <c r="N10" i="41"/>
  <c r="N11" i="41"/>
  <c r="N12" i="41"/>
  <c r="N13" i="41"/>
  <c r="N14" i="41"/>
  <c r="O12" i="31"/>
  <c r="O13" i="31"/>
  <c r="O14" i="31"/>
  <c r="P12" i="31"/>
  <c r="H16" i="37"/>
  <c r="G16" i="37"/>
  <c r="L10" i="42" l="1"/>
  <c r="O8" i="7"/>
  <c r="R8" i="7"/>
  <c r="Q8" i="7"/>
  <c r="N10" i="40"/>
  <c r="L14" i="42"/>
  <c r="N14" i="42" s="1"/>
  <c r="J12" i="42"/>
  <c r="L12" i="42" s="1"/>
  <c r="N12" i="42" s="1"/>
  <c r="L13" i="42"/>
  <c r="N13" i="42" s="1"/>
  <c r="J15" i="42"/>
  <c r="L15" i="42" s="1"/>
  <c r="N15" i="42" s="1"/>
  <c r="J11" i="42"/>
  <c r="L11" i="42" s="1"/>
  <c r="N11" i="42" s="1"/>
  <c r="P8" i="7"/>
  <c r="N10" i="42"/>
  <c r="N16" i="42" s="1"/>
  <c r="I16" i="42"/>
  <c r="N11" i="40"/>
  <c r="N12" i="40"/>
  <c r="N13" i="40"/>
  <c r="N14" i="40"/>
  <c r="N15" i="40"/>
  <c r="G15" i="41"/>
  <c r="F15" i="41"/>
  <c r="E15" i="41"/>
  <c r="D15" i="41"/>
  <c r="O14" i="41"/>
  <c r="P14" i="41" s="1"/>
  <c r="H14" i="41"/>
  <c r="I14" i="41" s="1"/>
  <c r="K14" i="41" s="1"/>
  <c r="O13" i="41"/>
  <c r="P13" i="41" s="1"/>
  <c r="H13" i="41"/>
  <c r="I13" i="41" s="1"/>
  <c r="K13" i="41" s="1"/>
  <c r="O12" i="41"/>
  <c r="P12" i="41" s="1"/>
  <c r="H12" i="41"/>
  <c r="I12" i="41" s="1"/>
  <c r="K12" i="41" s="1"/>
  <c r="O11" i="41"/>
  <c r="P11" i="41" s="1"/>
  <c r="H11" i="41"/>
  <c r="I11" i="41" s="1"/>
  <c r="O10" i="41"/>
  <c r="P10" i="41" s="1"/>
  <c r="H10" i="41"/>
  <c r="I10" i="41" s="1"/>
  <c r="K10" i="41" s="1"/>
  <c r="O9" i="41"/>
  <c r="P9" i="41" s="1"/>
  <c r="H9" i="41"/>
  <c r="I9" i="41" s="1"/>
  <c r="I16" i="40"/>
  <c r="H16" i="40"/>
  <c r="G16" i="40"/>
  <c r="F16" i="40"/>
  <c r="J15" i="40"/>
  <c r="K15" i="40" s="1"/>
  <c r="J14" i="40"/>
  <c r="J13" i="40"/>
  <c r="K13" i="40" s="1"/>
  <c r="J12" i="40"/>
  <c r="K12" i="40" s="1"/>
  <c r="J11" i="40"/>
  <c r="J10" i="40"/>
  <c r="K15" i="33"/>
  <c r="L15" i="33" s="1"/>
  <c r="K14" i="33"/>
  <c r="L14" i="33" s="1"/>
  <c r="N14" i="33" s="1"/>
  <c r="K13" i="33"/>
  <c r="L13" i="33" s="1"/>
  <c r="N13" i="33" s="1"/>
  <c r="K12" i="31"/>
  <c r="K13" i="31"/>
  <c r="K14" i="31"/>
  <c r="I16" i="33"/>
  <c r="H16" i="33"/>
  <c r="H14" i="46" l="1"/>
  <c r="H10" i="46"/>
  <c r="E13" i="39"/>
  <c r="K10" i="40"/>
  <c r="M10" i="40" s="1"/>
  <c r="O10" i="40" s="1"/>
  <c r="K14" i="40"/>
  <c r="M14" i="40" s="1"/>
  <c r="O14" i="40" s="1"/>
  <c r="K11" i="40"/>
  <c r="M11" i="40" s="1"/>
  <c r="O11" i="40" s="1"/>
  <c r="P13" i="33"/>
  <c r="H15" i="46"/>
  <c r="K9" i="41"/>
  <c r="Q9" i="41" s="1"/>
  <c r="O15" i="41"/>
  <c r="K11" i="41"/>
  <c r="Q11" i="41" s="1"/>
  <c r="P14" i="33"/>
  <c r="N15" i="33"/>
  <c r="P15" i="33" s="1"/>
  <c r="P16" i="33" s="1"/>
  <c r="D11" i="36" s="1"/>
  <c r="M15" i="40"/>
  <c r="O15" i="40" s="1"/>
  <c r="M12" i="40"/>
  <c r="O12" i="40" s="1"/>
  <c r="M13" i="40"/>
  <c r="O13" i="40" s="1"/>
  <c r="Q12" i="41"/>
  <c r="Q14" i="41"/>
  <c r="Q10" i="41"/>
  <c r="Q13" i="41"/>
  <c r="H15" i="41"/>
  <c r="J16" i="40"/>
  <c r="K16" i="33"/>
  <c r="Q15" i="41" l="1"/>
  <c r="E12" i="39" s="1"/>
  <c r="O16" i="40"/>
  <c r="C24" i="39"/>
  <c r="E11" i="39" l="1"/>
  <c r="E14" i="39" s="1"/>
  <c r="F6" i="39"/>
  <c r="E16" i="39" l="1"/>
  <c r="H8" i="46" s="1"/>
  <c r="O10" i="15"/>
  <c r="P13" i="31"/>
  <c r="Q13" i="31" s="1"/>
  <c r="P14" i="31"/>
  <c r="F15" i="31"/>
  <c r="G15" i="31"/>
  <c r="Q12" i="31"/>
  <c r="Q14" i="31"/>
  <c r="H15" i="31"/>
  <c r="P15" i="31" l="1"/>
  <c r="R15" i="31" s="1"/>
  <c r="O8" i="15" l="1"/>
  <c r="O9" i="15"/>
  <c r="D32" i="36" l="1"/>
  <c r="N10" i="37"/>
  <c r="C6" i="39"/>
  <c r="N15" i="37"/>
  <c r="N11" i="37"/>
  <c r="N12" i="37"/>
  <c r="N13" i="37"/>
  <c r="N14" i="37"/>
  <c r="W6" i="7" l="1"/>
  <c r="I16" i="37"/>
  <c r="A2" i="41" l="1"/>
  <c r="A2" i="42"/>
  <c r="A2" i="37"/>
  <c r="A2" i="40"/>
  <c r="A2" i="33"/>
  <c r="A2" i="31"/>
  <c r="A11" i="7"/>
  <c r="A3" i="36"/>
  <c r="A4" i="46"/>
  <c r="A4" i="38"/>
  <c r="A14" i="15"/>
  <c r="A12" i="15"/>
  <c r="A12" i="14"/>
  <c r="B3" i="39"/>
  <c r="A12" i="13"/>
  <c r="F16" i="37" l="1"/>
  <c r="E15" i="31"/>
  <c r="G16" i="33"/>
  <c r="J16" i="33"/>
  <c r="F7" i="39"/>
  <c r="C7" i="39"/>
  <c r="H10" i="38" l="1"/>
  <c r="C20" i="39"/>
  <c r="C21" i="39"/>
  <c r="C22" i="39"/>
  <c r="C23" i="39"/>
  <c r="C19" i="39"/>
  <c r="H16" i="38" l="1"/>
  <c r="H15" i="38"/>
  <c r="H14" i="38"/>
  <c r="H17" i="38" l="1"/>
  <c r="I17" i="38" s="1"/>
  <c r="H17" i="46"/>
  <c r="I17" i="46" s="1"/>
  <c r="J13" i="37"/>
  <c r="J14" i="37"/>
  <c r="I12" i="31"/>
  <c r="J12" i="31" s="1"/>
  <c r="L12" i="31" s="1"/>
  <c r="R12" i="31" s="1"/>
  <c r="I13" i="31"/>
  <c r="J13" i="31" l="1"/>
  <c r="L13" i="31" s="1"/>
  <c r="R13" i="31" s="1"/>
  <c r="K13" i="37"/>
  <c r="M13" i="37" s="1"/>
  <c r="O13" i="37" s="1"/>
  <c r="K14" i="37"/>
  <c r="M14" i="37" s="1"/>
  <c r="O14" i="37" s="1"/>
  <c r="J15" i="37" l="1"/>
  <c r="J12" i="37"/>
  <c r="K12" i="37" s="1"/>
  <c r="M12" i="37" s="1"/>
  <c r="O12" i="37" s="1"/>
  <c r="J11" i="37"/>
  <c r="J10" i="37"/>
  <c r="J16" i="37" l="1"/>
  <c r="K15" i="37"/>
  <c r="M15" i="37" s="1"/>
  <c r="O15" i="37" s="1"/>
  <c r="K10" i="37"/>
  <c r="M10" i="37" s="1"/>
  <c r="O10" i="37" s="1"/>
  <c r="K11" i="37"/>
  <c r="M11" i="37" l="1"/>
  <c r="O11" i="37" s="1"/>
  <c r="O16" i="37" s="1"/>
  <c r="D13" i="36" l="1"/>
  <c r="I14" i="31" l="1"/>
  <c r="J14" i="31" l="1"/>
  <c r="L14" i="31" s="1"/>
  <c r="R14" i="31" s="1"/>
  <c r="I15" i="31"/>
  <c r="G47" i="24"/>
  <c r="G39" i="24"/>
  <c r="G48" i="24" l="1"/>
  <c r="D12" i="36" l="1"/>
  <c r="D14" i="36" s="1"/>
  <c r="D16" i="36" l="1"/>
  <c r="H8" i="38" l="1"/>
  <c r="H9" i="38" s="1"/>
  <c r="W7" i="7"/>
  <c r="A13" i="7" s="1"/>
  <c r="H9"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2EFF3AB5-4366-411F-8804-88B0C20618BE}">
      <text>
        <r>
          <rPr>
            <sz val="11"/>
            <color indexed="81"/>
            <rFont val="MS P ゴシック"/>
            <family val="3"/>
            <charset val="128"/>
          </rPr>
          <t>法人内で採番している場合は記載、していない場合は記載不要です。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9BCB400A-0533-404F-9468-DBF45E31C874}">
      <text>
        <r>
          <rPr>
            <b/>
            <sz val="9"/>
            <color indexed="81"/>
            <rFont val="MS P ゴシック"/>
            <family val="3"/>
            <charset val="128"/>
          </rPr>
          <t>次年度以降も連絡のとれるアドレスとしてください。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C670E33C-28D4-4393-BBBD-DECE965FE20E}">
      <text>
        <r>
          <rPr>
            <sz val="12"/>
            <color theme="1"/>
            <rFont val="ＭＳ Ｐゴシック"/>
            <family val="3"/>
            <charset val="128"/>
          </rPr>
          <t>介護ロボット等の導入に付帯して必要となる通信環境整備費用や、PC・タブレット端末等の情報端末を含めること。
ただし、重点分野以外の機器等については上記付帯費用は対象となりません。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D41331A5-1DB6-41FE-B9CB-DD1E4C08F9ED}">
      <text>
        <r>
          <rPr>
            <sz val="11"/>
            <color indexed="81"/>
            <rFont val="MS P ゴシック"/>
            <family val="3"/>
            <charset val="128"/>
          </rPr>
          <t>介護ソフトの導入に付帯して必要となる通信環境整備費用や、PC・タブレット端末等の情報端末を含めること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874EFC59-1255-4F6D-91CE-FD853FF0CDB6}">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398E07DB-B138-46C7-B3EA-96D0143FEC39}">
      <text>
        <r>
          <rPr>
            <b/>
            <sz val="11"/>
            <color indexed="81"/>
            <rFont val="MS P ゴシック"/>
            <family val="3"/>
            <charset val="128"/>
          </rPr>
          <t>作成者:</t>
        </r>
        <r>
          <rPr>
            <sz val="11"/>
            <color indexed="81"/>
            <rFont val="MS P ゴシック"/>
            <family val="3"/>
            <charset val="128"/>
          </rPr>
          <t xml:space="preserve">
法人内で採番している場合は記載、していない場合は記載不要です。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A38D087A-8F22-4202-A743-601B25CC43D3}">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5BD0A28A-1AAC-4626-995D-32379E3395CF}">
      <text>
        <r>
          <rPr>
            <sz val="11"/>
            <color indexed="81"/>
            <rFont val="MS P ゴシック"/>
            <family val="3"/>
            <charset val="128"/>
          </rPr>
          <t>介護ソフトの導入に付帯して必要となる通信環境整備費用や、PC・タブレット端末等の情報端末を含めること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DE1E63E4-76F6-428A-AC4B-A990A3EF9DDA}">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sharedStrings.xml><?xml version="1.0" encoding="utf-8"?>
<sst xmlns="http://schemas.openxmlformats.org/spreadsheetml/2006/main" count="1331" uniqueCount="697">
  <si>
    <t>（様式第１号）</t>
    <rPh sb="1" eb="3">
      <t>ヨウシキ</t>
    </rPh>
    <rPh sb="3" eb="4">
      <t>ダイ</t>
    </rPh>
    <rPh sb="5" eb="6">
      <t>ゴウ</t>
    </rPh>
    <phoneticPr fontId="1"/>
  </si>
  <si>
    <t>番　　　　　　　　　　号</t>
    <rPh sb="0" eb="1">
      <t>バン</t>
    </rPh>
    <rPh sb="11" eb="12">
      <t>ゴウ</t>
    </rPh>
    <phoneticPr fontId="1"/>
  </si>
  <si>
    <t>　　年　　月　　日</t>
    <rPh sb="2" eb="3">
      <t>ネン</t>
    </rPh>
    <rPh sb="5" eb="6">
      <t>ツキ</t>
    </rPh>
    <rPh sb="8" eb="9">
      <t>ヒ</t>
    </rPh>
    <phoneticPr fontId="1"/>
  </si>
  <si>
    <t>　富山県知事　殿</t>
    <rPh sb="1" eb="6">
      <t>トヤマケンチジ</t>
    </rPh>
    <rPh sb="7" eb="8">
      <t>ドノ</t>
    </rPh>
    <phoneticPr fontId="1"/>
  </si>
  <si>
    <t>申請者　</t>
    <rPh sb="0" eb="2">
      <t>シンセイ</t>
    </rPh>
    <rPh sb="2" eb="3">
      <t>シャ</t>
    </rPh>
    <phoneticPr fontId="1"/>
  </si>
  <si>
    <t>　所在地</t>
    <rPh sb="1" eb="4">
      <t>ショザイチ</t>
    </rPh>
    <phoneticPr fontId="1"/>
  </si>
  <si>
    <t>　法人名</t>
    <rPh sb="1" eb="3">
      <t>ホウジン</t>
    </rPh>
    <rPh sb="3" eb="4">
      <t>メイ</t>
    </rPh>
    <phoneticPr fontId="1"/>
  </si>
  <si>
    <t>　代表者</t>
    <rPh sb="1" eb="4">
      <t>ダイヒョウシャ</t>
    </rPh>
    <phoneticPr fontId="1"/>
  </si>
  <si>
    <t>関係書類</t>
    <rPh sb="0" eb="4">
      <t>カンケイショルイ</t>
    </rPh>
    <phoneticPr fontId="1"/>
  </si>
  <si>
    <t>　　１　補助金所要額調書（様式第１－２号）</t>
    <rPh sb="4" eb="7">
      <t>ホジョキン</t>
    </rPh>
    <rPh sb="7" eb="12">
      <t>ショヨウガクチョウショ</t>
    </rPh>
    <rPh sb="13" eb="15">
      <t>ヨウシキ</t>
    </rPh>
    <rPh sb="15" eb="16">
      <t>ダイ</t>
    </rPh>
    <rPh sb="19" eb="20">
      <t>ゴウ</t>
    </rPh>
    <phoneticPr fontId="1"/>
  </si>
  <si>
    <t>　　２　業務改善計画書（様式第１－３号）</t>
    <rPh sb="4" eb="8">
      <t>ギョウムカイゼン</t>
    </rPh>
    <rPh sb="8" eb="10">
      <t>ケイカク</t>
    </rPh>
    <rPh sb="12" eb="14">
      <t>ヨウシキ</t>
    </rPh>
    <rPh sb="14" eb="15">
      <t>ダイ</t>
    </rPh>
    <rPh sb="18" eb="19">
      <t>ゴウ</t>
    </rPh>
    <phoneticPr fontId="1"/>
  </si>
  <si>
    <t>　　３　添付書類</t>
    <rPh sb="4" eb="6">
      <t>テンプ</t>
    </rPh>
    <rPh sb="6" eb="8">
      <t>ショルイ</t>
    </rPh>
    <phoneticPr fontId="1"/>
  </si>
  <si>
    <t>　　　　・歳入歳出予算書（見込書）の抄本</t>
    <rPh sb="5" eb="9">
      <t>サイニュウサイシュツ</t>
    </rPh>
    <rPh sb="9" eb="12">
      <t>ヨサンショ</t>
    </rPh>
    <phoneticPr fontId="1"/>
  </si>
  <si>
    <t>　　　　・導入する機器やソフト等の見積書の写し</t>
    <rPh sb="5" eb="7">
      <t>ドウニュウ</t>
    </rPh>
    <rPh sb="9" eb="11">
      <t>キキ</t>
    </rPh>
    <rPh sb="15" eb="16">
      <t>トウ</t>
    </rPh>
    <rPh sb="17" eb="20">
      <t>ミツモリショ</t>
    </rPh>
    <rPh sb="21" eb="22">
      <t>ウツ</t>
    </rPh>
    <phoneticPr fontId="1"/>
  </si>
  <si>
    <t>　　　　・導入する機器やソフト等のカタログ等</t>
    <rPh sb="5" eb="7">
      <t>ドウニュウ</t>
    </rPh>
    <rPh sb="9" eb="11">
      <t>キキ</t>
    </rPh>
    <rPh sb="15" eb="16">
      <t>トウ</t>
    </rPh>
    <rPh sb="21" eb="22">
      <t>トウ</t>
    </rPh>
    <phoneticPr fontId="1"/>
  </si>
  <si>
    <t>　　　　・その他参考となる書類</t>
    <rPh sb="7" eb="8">
      <t>タ</t>
    </rPh>
    <rPh sb="8" eb="10">
      <t>サンコウ</t>
    </rPh>
    <rPh sb="13" eb="15">
      <t>ショルイ</t>
    </rPh>
    <phoneticPr fontId="1"/>
  </si>
  <si>
    <t>様式第１号別紙３</t>
    <rPh sb="0" eb="2">
      <t>ヨウシキ</t>
    </rPh>
    <rPh sb="2" eb="3">
      <t>ダイ</t>
    </rPh>
    <rPh sb="4" eb="5">
      <t>ゴウ</t>
    </rPh>
    <rPh sb="5" eb="7">
      <t>ベッシ</t>
    </rPh>
    <phoneticPr fontId="19"/>
  </si>
  <si>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19"/>
  </si>
  <si>
    <t>1-1　法人・施設概要</t>
    <rPh sb="4" eb="6">
      <t>ホウジン</t>
    </rPh>
    <rPh sb="7" eb="9">
      <t>シセツ</t>
    </rPh>
    <rPh sb="9" eb="11">
      <t>ガイヨウ</t>
    </rPh>
    <phoneticPr fontId="19"/>
  </si>
  <si>
    <t>法人名</t>
    <rPh sb="0" eb="2">
      <t>ホウジン</t>
    </rPh>
    <rPh sb="2" eb="3">
      <t>メイ</t>
    </rPh>
    <phoneticPr fontId="19"/>
  </si>
  <si>
    <t>代表者名</t>
    <rPh sb="0" eb="3">
      <t>ダイヒョウシャ</t>
    </rPh>
    <rPh sb="3" eb="4">
      <t>メイ</t>
    </rPh>
    <phoneticPr fontId="19"/>
  </si>
  <si>
    <t>介護サービス
施設・事業所名</t>
    <rPh sb="0" eb="2">
      <t>カイゴ</t>
    </rPh>
    <rPh sb="7" eb="9">
      <t>シセツ</t>
    </rPh>
    <rPh sb="10" eb="13">
      <t>ジギョウショ</t>
    </rPh>
    <rPh sb="13" eb="14">
      <t>メイ</t>
    </rPh>
    <phoneticPr fontId="19"/>
  </si>
  <si>
    <t>介護サービスの
種別</t>
    <rPh sb="0" eb="2">
      <t>カイゴ</t>
    </rPh>
    <rPh sb="8" eb="10">
      <t>シュベツ</t>
    </rPh>
    <phoneticPr fontId="19"/>
  </si>
  <si>
    <t>施設
所在地</t>
    <rPh sb="0" eb="2">
      <t>シセツ</t>
    </rPh>
    <rPh sb="3" eb="6">
      <t>ショザイチ</t>
    </rPh>
    <phoneticPr fontId="19"/>
  </si>
  <si>
    <t>〒</t>
    <phoneticPr fontId="19"/>
  </si>
  <si>
    <t>山梨県</t>
    <rPh sb="0" eb="3">
      <t>ヤマナシケン</t>
    </rPh>
    <phoneticPr fontId="19"/>
  </si>
  <si>
    <t>職員数（人）</t>
    <rPh sb="0" eb="3">
      <t>ショクインスウ</t>
    </rPh>
    <rPh sb="4" eb="5">
      <t>ニン</t>
    </rPh>
    <phoneticPr fontId="19"/>
  </si>
  <si>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</si>
  <si>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利用定員（人）</t>
    <rPh sb="0" eb="2">
      <t>リヨウ</t>
    </rPh>
    <rPh sb="2" eb="4">
      <t>テイイン</t>
    </rPh>
    <rPh sb="5" eb="6">
      <t>ニン</t>
    </rPh>
    <phoneticPr fontId="19"/>
  </si>
  <si>
    <t>1-2　担当者連絡先</t>
    <rPh sb="4" eb="7">
      <t>タントウシャ</t>
    </rPh>
    <rPh sb="7" eb="10">
      <t>レンラクサキ</t>
    </rPh>
    <phoneticPr fontId="19"/>
  </si>
  <si>
    <t>所属・役職</t>
    <rPh sb="0" eb="2">
      <t>ショゾク</t>
    </rPh>
    <rPh sb="3" eb="5">
      <t>ヤクショク</t>
    </rPh>
    <phoneticPr fontId="19"/>
  </si>
  <si>
    <t>氏名</t>
    <rPh sb="0" eb="2">
      <t>シメイ</t>
    </rPh>
    <phoneticPr fontId="19"/>
  </si>
  <si>
    <t>電話番号</t>
    <rPh sb="0" eb="2">
      <t>デンワ</t>
    </rPh>
    <rPh sb="2" eb="4">
      <t>バンゴウ</t>
    </rPh>
    <phoneticPr fontId="19"/>
  </si>
  <si>
    <t>Ｅ－ｍａｉｌ</t>
    <phoneticPr fontId="19"/>
  </si>
  <si>
    <t>1-3　ＩＣＴ導入事業の概要</t>
    <rPh sb="7" eb="9">
      <t>ドウニュウ</t>
    </rPh>
    <rPh sb="9" eb="11">
      <t>ジギョウ</t>
    </rPh>
    <rPh sb="12" eb="14">
      <t>ガイヨウ</t>
    </rPh>
    <phoneticPr fontId="19"/>
  </si>
  <si>
    <t>ＩＣＴ導入の内容</t>
    <rPh sb="3" eb="5">
      <t>ドウニュウ</t>
    </rPh>
    <rPh sb="6" eb="8">
      <t>ナイヨウ</t>
    </rPh>
    <phoneticPr fontId="19"/>
  </si>
  <si>
    <t>ＩＣＴ機器のメーカー名及び製品名</t>
    <rPh sb="3" eb="5">
      <t>キキ</t>
    </rPh>
    <rPh sb="10" eb="11">
      <t>メイ</t>
    </rPh>
    <rPh sb="11" eb="12">
      <t>オヨ</t>
    </rPh>
    <rPh sb="13" eb="16">
      <t>セイヒンメイ</t>
    </rPh>
    <phoneticPr fontId="19"/>
  </si>
  <si>
    <t>製品の特徴</t>
    <rPh sb="0" eb="2">
      <t>セイヒン</t>
    </rPh>
    <rPh sb="3" eb="5">
      <t>トクチョウ</t>
    </rPh>
    <phoneticPr fontId="19"/>
  </si>
  <si>
    <t>＊製造業者又は販売代理店に提供を受け添付すること</t>
    <phoneticPr fontId="1"/>
  </si>
  <si>
    <t>購入・リース・
レンタルの別</t>
    <rPh sb="0" eb="2">
      <t>コウニュウ</t>
    </rPh>
    <rPh sb="13" eb="14">
      <t>ベツ</t>
    </rPh>
    <phoneticPr fontId="19"/>
  </si>
  <si>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</si>
  <si>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</si>
  <si>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</si>
  <si>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</si>
  <si>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</si>
  <si>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</si>
  <si>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6"/>
  </si>
  <si>
    <t>積算</t>
    <rPh sb="0" eb="2">
      <t>セキサン</t>
    </rPh>
    <phoneticPr fontId="16"/>
  </si>
  <si>
    <t>金額（税抜）</t>
    <rPh sb="0" eb="2">
      <t>キンガク</t>
    </rPh>
    <rPh sb="3" eb="5">
      <t>ゼイヌキ</t>
    </rPh>
    <phoneticPr fontId="1"/>
  </si>
  <si>
    <t>⑴補助対象事業分</t>
    <rPh sb="1" eb="3">
      <t>ホジョ</t>
    </rPh>
    <rPh sb="3" eb="5">
      <t>タイショウ</t>
    </rPh>
    <rPh sb="5" eb="7">
      <t>ジギョウ</t>
    </rPh>
    <rPh sb="7" eb="8">
      <t>ブン</t>
    </rPh>
    <phoneticPr fontId="16"/>
  </si>
  <si>
    <t>小　計</t>
    <rPh sb="0" eb="1">
      <t>ショウ</t>
    </rPh>
    <rPh sb="2" eb="3">
      <t>ケイ</t>
    </rPh>
    <phoneticPr fontId="16"/>
  </si>
  <si>
    <t>－</t>
    <phoneticPr fontId="16"/>
  </si>
  <si>
    <t>⑵補助対象外事業分</t>
    <rPh sb="1" eb="3">
      <t>ホジョ</t>
    </rPh>
    <rPh sb="3" eb="5">
      <t>タイショウ</t>
    </rPh>
    <rPh sb="5" eb="6">
      <t>ガイ</t>
    </rPh>
    <rPh sb="6" eb="8">
      <t>ジギョウ</t>
    </rPh>
    <rPh sb="8" eb="9">
      <t>ブン</t>
    </rPh>
    <phoneticPr fontId="16"/>
  </si>
  <si>
    <t>合　計</t>
    <rPh sb="0" eb="1">
      <t>ゴウ</t>
    </rPh>
    <rPh sb="2" eb="3">
      <t>ケイ</t>
    </rPh>
    <phoneticPr fontId="16"/>
  </si>
  <si>
    <t>1-4　ＩＣＴ化への取組</t>
    <rPh sb="7" eb="8">
      <t>カ</t>
    </rPh>
    <rPh sb="10" eb="12">
      <t>トリクミ</t>
    </rPh>
    <phoneticPr fontId="19"/>
  </si>
  <si>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19"/>
  </si>
  <si>
    <t>2-1　職員の賃金への還元</t>
    <rPh sb="4" eb="6">
      <t>ショクイン</t>
    </rPh>
    <rPh sb="7" eb="9">
      <t>チンギン</t>
    </rPh>
    <rPh sb="11" eb="13">
      <t>カンゲン</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</si>
  <si>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</si>
  <si>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通知
方法</t>
    <rPh sb="0" eb="2">
      <t>ツウチ</t>
    </rPh>
    <rPh sb="3" eb="5">
      <t>ホウホウ</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</si>
  <si>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19"/>
  </si>
  <si>
    <t>（協力する：〇、協力しない：×）</t>
    <phoneticPr fontId="19"/>
  </si>
  <si>
    <t>2-3　独立行政法人情報処理機構（IPA）が実施する「SECURITY ACTION」について</t>
    <rPh sb="4" eb="6">
      <t>ドクリツ</t>
    </rPh>
    <rPh sb="6" eb="10">
      <t>ギョウセイホウジン</t>
    </rPh>
    <rPh sb="10" eb="16">
      <t>ジョウホウショリキコウ</t>
    </rPh>
    <rPh sb="22" eb="24">
      <t>ジッシ</t>
    </rPh>
    <phoneticPr fontId="19"/>
  </si>
  <si>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</si>
  <si>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★一つ星　　　　★二つ星　</t>
    <rPh sb="2" eb="3">
      <t>ヒト</t>
    </rPh>
    <rPh sb="4" eb="5">
      <t>ボシ</t>
    </rPh>
    <rPh sb="10" eb="11">
      <t>フタ</t>
    </rPh>
    <rPh sb="12" eb="13">
      <t>ボシ</t>
    </rPh>
    <phoneticPr fontId="1"/>
  </si>
  <si>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</si>
  <si>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19"/>
  </si>
  <si>
    <t>（応じる：〇、応じない：×）</t>
    <rPh sb="1" eb="2">
      <t>オウ</t>
    </rPh>
    <rPh sb="7" eb="8">
      <t>オウ</t>
    </rPh>
    <phoneticPr fontId="19"/>
  </si>
  <si>
    <t>2-5　効果検証事業、普及啓発事業等への協力</t>
    <rPh sb="4" eb="10">
      <t>コウカケンショウジギョウ</t>
    </rPh>
    <rPh sb="11" eb="17">
      <t>フキュウケイハツジギョウ</t>
    </rPh>
    <rPh sb="17" eb="18">
      <t>ナド</t>
    </rPh>
    <rPh sb="20" eb="22">
      <t>キョウリョク</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</si>
  <si>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</si>
  <si>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（協力する：〇、協力しない：×）</t>
    <rPh sb="1" eb="3">
      <t>キョウリョク</t>
    </rPh>
    <rPh sb="8" eb="10">
      <t>キョウリョク</t>
    </rPh>
    <phoneticPr fontId="19"/>
  </si>
  <si>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19"/>
  </si>
  <si>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19"/>
  </si>
  <si>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19"/>
  </si>
  <si>
    <t>ガイドライン名：
作成者：
参考URL等：</t>
    <rPh sb="6" eb="7">
      <t>メイ</t>
    </rPh>
    <rPh sb="10" eb="13">
      <t>サクセイシャ</t>
    </rPh>
    <rPh sb="16" eb="18">
      <t>サンコウ</t>
    </rPh>
    <rPh sb="21" eb="22">
      <t>ナド</t>
    </rPh>
    <phoneticPr fontId="19"/>
  </si>
  <si>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19"/>
  </si>
  <si>
    <t>(1)　ＩＣＴを導入することにより解決したいと考えている課題・問題点を具体的に記載してください。</t>
    <rPh sb="31" eb="34">
      <t>モンダイテン</t>
    </rPh>
    <phoneticPr fontId="19"/>
  </si>
  <si>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19"/>
  </si>
  <si>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19"/>
  </si>
  <si>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19"/>
  </si>
  <si>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19"/>
  </si>
  <si>
    <r>
      <rPr>
        <b/>
        <sz val="12"/>
        <color rgb="FFFF0000"/>
        <rFont val="ＭＳ 明朝"/>
        <family val="1"/>
        <charset val="128"/>
      </rPr>
      <t>3-2</t>
    </r>
    <r>
      <rPr>
        <b/>
        <sz val="12"/>
        <rFont val="ＭＳ 明朝"/>
        <family val="1"/>
        <charset val="128"/>
      </rPr>
      <t>　導入体制</t>
    </r>
    <rPh sb="4" eb="6">
      <t>ドウニュウ</t>
    </rPh>
    <rPh sb="6" eb="8">
      <t>タイセイ</t>
    </rPh>
    <phoneticPr fontId="19"/>
  </si>
  <si>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19"/>
  </si>
  <si>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19"/>
  </si>
  <si>
    <t>2-3　効果検証</t>
    <rPh sb="4" eb="6">
      <t>コウカ</t>
    </rPh>
    <rPh sb="6" eb="8">
      <t>ケンショウ</t>
    </rPh>
    <phoneticPr fontId="19"/>
  </si>
  <si>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19"/>
  </si>
  <si>
    <t>2-5　その他</t>
    <rPh sb="6" eb="7">
      <t>タ</t>
    </rPh>
    <phoneticPr fontId="19"/>
  </si>
  <si>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19"/>
  </si>
  <si>
    <t>（様式第１号　別紙１）</t>
    <rPh sb="1" eb="3">
      <t>ヨウシキ</t>
    </rPh>
    <rPh sb="3" eb="4">
      <t>ダイ</t>
    </rPh>
    <rPh sb="5" eb="6">
      <t>ゴウ</t>
    </rPh>
    <rPh sb="7" eb="9">
      <t>ベッシ</t>
    </rPh>
    <phoneticPr fontId="16"/>
  </si>
  <si>
    <t xml:space="preserve">  　　　　　　　　　　　　　　　　　       </t>
    <phoneticPr fontId="16"/>
  </si>
  <si>
    <t>１．基本情報</t>
    <rPh sb="2" eb="6">
      <t>キホンジョウホウ</t>
    </rPh>
    <phoneticPr fontId="1"/>
  </si>
  <si>
    <t>法人名</t>
    <rPh sb="0" eb="3">
      <t>ホウジンメイ</t>
    </rPh>
    <phoneticPr fontId="16"/>
  </si>
  <si>
    <t>電話番号</t>
    <rPh sb="0" eb="2">
      <t>デンワ</t>
    </rPh>
    <rPh sb="2" eb="4">
      <t>バンゴウ</t>
    </rPh>
    <phoneticPr fontId="16"/>
  </si>
  <si>
    <t>担当者名</t>
    <rPh sb="0" eb="3">
      <t>タントウシャ</t>
    </rPh>
    <rPh sb="3" eb="4">
      <t>メイ</t>
    </rPh>
    <phoneticPr fontId="16"/>
  </si>
  <si>
    <t>担当者メールアドレス</t>
    <rPh sb="0" eb="3">
      <t>タントウシャ</t>
    </rPh>
    <phoneticPr fontId="16"/>
  </si>
  <si>
    <t>２．申請額</t>
    <rPh sb="2" eb="5">
      <t>シンセイガク</t>
    </rPh>
    <phoneticPr fontId="16"/>
  </si>
  <si>
    <t>区分</t>
    <rPh sb="0" eb="2">
      <t>クブン</t>
    </rPh>
    <phoneticPr fontId="16"/>
  </si>
  <si>
    <t>申請額（単位：円）</t>
    <rPh sb="0" eb="3">
      <t>シンセイガク</t>
    </rPh>
    <rPh sb="4" eb="6">
      <t>タンイ</t>
    </rPh>
    <rPh sb="7" eb="8">
      <t>エン</t>
    </rPh>
    <phoneticPr fontId="16"/>
  </si>
  <si>
    <t>合計</t>
    <rPh sb="0" eb="1">
      <t>ゴウケイ</t>
    </rPh>
    <phoneticPr fontId="16"/>
  </si>
  <si>
    <t>３．交付決定を行った場合の補助金の振込先口座情報</t>
    <rPh sb="2" eb="6">
      <t>コウフケッテイ</t>
    </rPh>
    <rPh sb="7" eb="8">
      <t>オコナ</t>
    </rPh>
    <rPh sb="10" eb="12">
      <t>バアイ</t>
    </rPh>
    <rPh sb="13" eb="16">
      <t>ホジョキン</t>
    </rPh>
    <rPh sb="17" eb="20">
      <t>フリコミサキ</t>
    </rPh>
    <rPh sb="20" eb="24">
      <t>コウザジョウホウ</t>
    </rPh>
    <phoneticPr fontId="1"/>
  </si>
  <si>
    <t>金融機関名</t>
    <rPh sb="0" eb="5">
      <t>キンユウキカンメイ</t>
    </rPh>
    <phoneticPr fontId="1"/>
  </si>
  <si>
    <t>支店名</t>
    <rPh sb="0" eb="3">
      <t>シテンメイ</t>
    </rPh>
    <phoneticPr fontId="1"/>
  </si>
  <si>
    <t>預金種別</t>
    <rPh sb="0" eb="4">
      <t>ヨキンシュベツ</t>
    </rPh>
    <phoneticPr fontId="1"/>
  </si>
  <si>
    <t>普通</t>
    <rPh sb="0" eb="2">
      <t>フツウ</t>
    </rPh>
    <phoneticPr fontId="1"/>
  </si>
  <si>
    <t>口座名義</t>
    <rPh sb="0" eb="4">
      <t>コウザメイギ</t>
    </rPh>
    <phoneticPr fontId="1"/>
  </si>
  <si>
    <t>当座</t>
    <rPh sb="0" eb="2">
      <t>トウザ</t>
    </rPh>
    <phoneticPr fontId="1"/>
  </si>
  <si>
    <t>口座番号</t>
    <rPh sb="0" eb="4">
      <t>コウザバンゴウ</t>
    </rPh>
    <phoneticPr fontId="1"/>
  </si>
  <si>
    <t>↓変更申請を行う場合、こちらにご記載ください。</t>
    <rPh sb="1" eb="5">
      <t>ヘンコウシンセイ</t>
    </rPh>
    <rPh sb="6" eb="7">
      <t>オコナ</t>
    </rPh>
    <rPh sb="8" eb="10">
      <t>バアイ</t>
    </rPh>
    <rPh sb="16" eb="18">
      <t>キサイ</t>
    </rPh>
    <phoneticPr fontId="1"/>
  </si>
  <si>
    <t>４．変更後の申請額</t>
    <rPh sb="2" eb="5">
      <t>ヘンコウゴ</t>
    </rPh>
    <rPh sb="6" eb="9">
      <t>シンセイガク</t>
    </rPh>
    <phoneticPr fontId="16"/>
  </si>
  <si>
    <t>様式第１－２号</t>
    <phoneticPr fontId="16"/>
  </si>
  <si>
    <t>事業所名</t>
    <rPh sb="0" eb="4">
      <t>ジギョウショメイ</t>
    </rPh>
    <phoneticPr fontId="1"/>
  </si>
  <si>
    <t>サービス種別</t>
    <rPh sb="4" eb="6">
      <t>シュベツ</t>
    </rPh>
    <phoneticPr fontId="16"/>
  </si>
  <si>
    <t>導入する介護ロボット</t>
    <rPh sb="0" eb="2">
      <t>ドウニュウ</t>
    </rPh>
    <rPh sb="4" eb="6">
      <t>カイゴ</t>
    </rPh>
    <phoneticPr fontId="1"/>
  </si>
  <si>
    <t>総事業費（税抜）</t>
    <rPh sb="0" eb="4">
      <t>ソウジギョウヒ</t>
    </rPh>
    <rPh sb="5" eb="7">
      <t>ゼイヌ</t>
    </rPh>
    <phoneticPr fontId="16"/>
  </si>
  <si>
    <t>寄付金
その他の収入見込額</t>
    <rPh sb="0" eb="3">
      <t>キフキン</t>
    </rPh>
    <rPh sb="6" eb="7">
      <t>タ</t>
    </rPh>
    <rPh sb="8" eb="13">
      <t>シュウニュウミコミガク</t>
    </rPh>
    <phoneticPr fontId="16"/>
  </si>
  <si>
    <t>名称</t>
    <rPh sb="0" eb="2">
      <t>メイショウ</t>
    </rPh>
    <phoneticPr fontId="1"/>
  </si>
  <si>
    <t>台数</t>
    <rPh sb="0" eb="2">
      <t>ダイスウ</t>
    </rPh>
    <phoneticPr fontId="1"/>
  </si>
  <si>
    <t>A</t>
    <phoneticPr fontId="16"/>
  </si>
  <si>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</si>
  <si>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法人上限</t>
    <rPh sb="0" eb="4">
      <t>ホウジンジョウゲン</t>
    </rPh>
    <phoneticPr fontId="1"/>
  </si>
  <si>
    <t>合計</t>
    <rPh sb="0" eb="2">
      <t>ゴウケイ</t>
    </rPh>
    <phoneticPr fontId="16"/>
  </si>
  <si>
    <t>（注２）消費税及び地方消費税を除いた金額を記載すること。</t>
    <rPh sb="21" eb="23">
      <t>キサイ</t>
    </rPh>
    <phoneticPr fontId="1"/>
  </si>
  <si>
    <t xml:space="preserve">（注３）C欄「寄付金その他の収入見込額」には、機器導入にあたって本補助金以外の収入見込がある場合に記載すること。 </t>
    <phoneticPr fontId="16"/>
  </si>
  <si>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</si>
  <si>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</si>
  <si>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</si>
  <si>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</si>
  <si>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</si>
  <si>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</si>
  <si>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</si>
  <si>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</si>
  <si>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</si>
  <si>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</si>
  <si>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</si>
  <si>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</si>
  <si>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介護ソフト等</t>
    <rPh sb="0" eb="2">
      <t>カイゴ</t>
    </rPh>
    <rPh sb="5" eb="6">
      <t>トウ</t>
    </rPh>
    <phoneticPr fontId="2"/>
  </si>
  <si>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</si>
  <si>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タブレット情報端末等</t>
    <rPh sb="5" eb="10">
      <t>ジョウホウタンマツトウ</t>
    </rPh>
    <phoneticPr fontId="2"/>
  </si>
  <si>
    <t>夜間対応型訪問介護</t>
    <rPh sb="0" eb="2">
      <t>ヤカン</t>
    </rPh>
    <rPh sb="2" eb="5">
      <t>タイオウガタ</t>
    </rPh>
    <rPh sb="5" eb="7">
      <t>ホウモン</t>
    </rPh>
    <rPh sb="7" eb="9">
      <t>カイゴ</t>
    </rPh>
    <phoneticPr fontId="1"/>
  </si>
  <si>
    <t>通信環境機器等</t>
    <rPh sb="0" eb="7">
      <t>ツウシンカンキョウキキトウ</t>
    </rPh>
    <phoneticPr fontId="2"/>
  </si>
  <si>
    <t>地域密着型通所介護</t>
    <rPh sb="0" eb="2">
      <t>チイキ</t>
    </rPh>
    <rPh sb="2" eb="5">
      <t>ミッチャクガタ</t>
    </rPh>
    <rPh sb="5" eb="7">
      <t>ツウショ</t>
    </rPh>
    <rPh sb="7" eb="9">
      <t>カイゴ</t>
    </rPh>
    <phoneticPr fontId="1"/>
  </si>
  <si>
    <t>保守経費等</t>
    <rPh sb="0" eb="2">
      <t>ホシュ</t>
    </rPh>
    <rPh sb="2" eb="4">
      <t>ケイヒ</t>
    </rPh>
    <rPh sb="4" eb="5">
      <t>トウ</t>
    </rPh>
    <phoneticPr fontId="2"/>
  </si>
  <si>
    <t>認知症対応型通所介護</t>
    <rPh sb="0" eb="3">
      <t>ニンチショウ</t>
    </rPh>
    <rPh sb="3" eb="6">
      <t>タイオウガタ</t>
    </rPh>
    <rPh sb="6" eb="8">
      <t>ツウショ</t>
    </rPh>
    <rPh sb="8" eb="10">
      <t>カイゴ</t>
    </rPh>
    <phoneticPr fontId="1"/>
  </si>
  <si>
    <t>バックオフィス業務支援ソフト等</t>
    <rPh sb="7" eb="9">
      <t>ギョウム</t>
    </rPh>
    <rPh sb="9" eb="11">
      <t>シエン</t>
    </rPh>
    <rPh sb="14" eb="15">
      <t>トウ</t>
    </rPh>
    <phoneticPr fontId="2"/>
  </si>
  <si>
    <t>小規模多機能型居宅介護</t>
    <rPh sb="0" eb="3">
      <t>ショウキボ</t>
    </rPh>
    <rPh sb="3" eb="7">
      <t>タキノウガタ</t>
    </rPh>
    <rPh sb="7" eb="9">
      <t>キョタク</t>
    </rPh>
    <rPh sb="9" eb="11">
      <t>カイゴ</t>
    </rPh>
    <phoneticPr fontId="1"/>
  </si>
  <si>
    <t>リテラシー研修等</t>
    <rPh sb="5" eb="8">
      <t>ケンシュウトウ</t>
    </rPh>
    <phoneticPr fontId="2"/>
  </si>
  <si>
    <t>小規模多機能型居宅介護（短期利用）</t>
    <rPh sb="0" eb="3">
      <t>ショウキボ</t>
    </rPh>
    <rPh sb="3" eb="7">
      <t>タキノウガタ</t>
    </rPh>
    <rPh sb="7" eb="9">
      <t>キョタク</t>
    </rPh>
    <rPh sb="9" eb="11">
      <t>カイゴ</t>
    </rPh>
    <rPh sb="12" eb="16">
      <t>タンキリヨウ</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</si>
  <si>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</si>
  <si>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</si>
  <si>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rPh sb="14" eb="18">
      <t>タンキリヨウ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</si>
  <si>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</si>
  <si>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</si>
  <si>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居宅介護支援</t>
    <rPh sb="0" eb="2">
      <t>キョタク</t>
    </rPh>
    <rPh sb="2" eb="4">
      <t>カイゴ</t>
    </rPh>
    <rPh sb="4" eb="6">
      <t>シエン</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</si>
  <si>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</si>
  <si>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</si>
  <si>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１～10名</t>
    <rPh sb="4" eb="5">
      <t>メイ</t>
    </rPh>
    <phoneticPr fontId="1"/>
  </si>
  <si>
    <t>11～20名</t>
    <rPh sb="5" eb="6">
      <t>メイ</t>
    </rPh>
    <phoneticPr fontId="1"/>
  </si>
  <si>
    <t>21～30名</t>
    <rPh sb="5" eb="6">
      <t>メイ</t>
    </rPh>
    <phoneticPr fontId="1"/>
  </si>
  <si>
    <t>31名以上</t>
    <rPh sb="2" eb="3">
      <t>メイ</t>
    </rPh>
    <rPh sb="3" eb="5">
      <t>イジョウ</t>
    </rPh>
    <phoneticPr fontId="1"/>
  </si>
  <si>
    <t>事業所上限</t>
    <rPh sb="0" eb="5">
      <t>ジギョウショジョウゲン</t>
    </rPh>
    <phoneticPr fontId="1"/>
  </si>
  <si>
    <t>（参考様式）</t>
    <rPh sb="1" eb="3">
      <t>サンコウ</t>
    </rPh>
    <rPh sb="3" eb="5">
      <t>ヨウシキ</t>
    </rPh>
    <phoneticPr fontId="16"/>
  </si>
  <si>
    <t>収入</t>
    <rPh sb="0" eb="2">
      <t>シュウニュウ</t>
    </rPh>
    <phoneticPr fontId="16"/>
  </si>
  <si>
    <t>（単位：円）</t>
    <rPh sb="1" eb="3">
      <t>タンイ</t>
    </rPh>
    <rPh sb="4" eb="5">
      <t>エン</t>
    </rPh>
    <phoneticPr fontId="16"/>
  </si>
  <si>
    <t>項目</t>
    <rPh sb="0" eb="2">
      <t>コウモク</t>
    </rPh>
    <phoneticPr fontId="1"/>
  </si>
  <si>
    <t>予算額</t>
    <rPh sb="0" eb="3">
      <t>ヨサンガク</t>
    </rPh>
    <phoneticPr fontId="16"/>
  </si>
  <si>
    <t>富山県補助金</t>
    <rPh sb="0" eb="3">
      <t>トヤマケン</t>
    </rPh>
    <rPh sb="3" eb="6">
      <t>ホジョキン</t>
    </rPh>
    <phoneticPr fontId="16"/>
  </si>
  <si>
    <t>その他　自己財源</t>
    <rPh sb="2" eb="3">
      <t>タ</t>
    </rPh>
    <rPh sb="4" eb="6">
      <t>ジコ</t>
    </rPh>
    <rPh sb="6" eb="8">
      <t>ザイゲン</t>
    </rPh>
    <phoneticPr fontId="16"/>
  </si>
  <si>
    <t>計</t>
    <rPh sb="0" eb="1">
      <t>ケイ</t>
    </rPh>
    <phoneticPr fontId="1"/>
  </si>
  <si>
    <t>支出</t>
    <rPh sb="0" eb="2">
      <t>シシュツ</t>
    </rPh>
    <phoneticPr fontId="16"/>
  </si>
  <si>
    <t>この歳入歳出予算書（見込書）抄本は、原本と相違ないことを証明する。</t>
    <rPh sb="2" eb="4">
      <t>サイニュウ</t>
    </rPh>
    <rPh sb="4" eb="6">
      <t>サイシュツ</t>
    </rPh>
    <rPh sb="6" eb="8">
      <t>ヨサン</t>
    </rPh>
    <rPh sb="8" eb="9">
      <t>ショ</t>
    </rPh>
    <rPh sb="10" eb="12">
      <t>ミコ</t>
    </rPh>
    <rPh sb="12" eb="13">
      <t>ショ</t>
    </rPh>
    <rPh sb="14" eb="16">
      <t>ショウホン</t>
    </rPh>
    <rPh sb="18" eb="20">
      <t>ゲンポン</t>
    </rPh>
    <rPh sb="21" eb="23">
      <t>ソウイ</t>
    </rPh>
    <rPh sb="28" eb="30">
      <t>ショウメイ</t>
    </rPh>
    <phoneticPr fontId="16"/>
  </si>
  <si>
    <t>法人（事業者）名</t>
    <rPh sb="0" eb="2">
      <t>ホウジン</t>
    </rPh>
    <rPh sb="3" eb="6">
      <t>ジギョウシャ</t>
    </rPh>
    <rPh sb="7" eb="8">
      <t>メイ</t>
    </rPh>
    <phoneticPr fontId="1"/>
  </si>
  <si>
    <t>代表者名</t>
    <rPh sb="0" eb="4">
      <t>ダイヒョウシャメイ</t>
    </rPh>
    <phoneticPr fontId="1"/>
  </si>
  <si>
    <t>様式第２号</t>
    <rPh sb="0" eb="2">
      <t>ヨウシキ</t>
    </rPh>
    <rPh sb="2" eb="3">
      <t>ダイ</t>
    </rPh>
    <rPh sb="4" eb="5">
      <t>ゴウ</t>
    </rPh>
    <phoneticPr fontId="1"/>
  </si>
  <si>
    <t>　富山県知事　殿</t>
    <rPh sb="1" eb="4">
      <t>トヤマケン</t>
    </rPh>
    <rPh sb="4" eb="6">
      <t>チジ</t>
    </rPh>
    <rPh sb="7" eb="8">
      <t>ドノ</t>
    </rPh>
    <phoneticPr fontId="1"/>
  </si>
  <si>
    <t>補助事業者</t>
    <rPh sb="0" eb="2">
      <t>ホジョ</t>
    </rPh>
    <rPh sb="2" eb="5">
      <t>ジギョウシャ</t>
    </rPh>
    <phoneticPr fontId="1"/>
  </si>
  <si>
    <t>　令和　年　月　日付富山県指令高第　　号で交付の決定の通知があった令和　年度富山県介護テクノロジー定着支援事業補助金の対象事業の内容を変更し、別紙変更計画書のとおり実施したいので、補助金を金　　　　　　円に変更交付されたく申請します。</t>
    <rPh sb="41" eb="43">
      <t>カイゴ</t>
    </rPh>
    <rPh sb="49" eb="51">
      <t>テイチャク</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</si>
  <si>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</si>
  <si>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</si>
  <si>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</si>
  <si>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</si>
  <si>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※交付申請書（様式第１号）の別紙１及び様式第１－２号を準用</t>
    <rPh sb="1" eb="3">
      <t>コウフ</t>
    </rPh>
    <rPh sb="3" eb="6">
      <t>シンセイショ</t>
    </rPh>
    <rPh sb="7" eb="9">
      <t>ヨウシキ</t>
    </rPh>
    <rPh sb="9" eb="10">
      <t>ダイ</t>
    </rPh>
    <rPh sb="11" eb="12">
      <t>ゴウ</t>
    </rPh>
    <rPh sb="14" eb="16">
      <t>ベッシ</t>
    </rPh>
    <rPh sb="17" eb="18">
      <t>オヨ</t>
    </rPh>
    <rPh sb="19" eb="21">
      <t>ヨウシキ</t>
    </rPh>
    <rPh sb="21" eb="22">
      <t>ダイ</t>
    </rPh>
    <rPh sb="25" eb="26">
      <t>ゴウ</t>
    </rPh>
    <rPh sb="27" eb="29">
      <t>ジュンヨウ</t>
    </rPh>
    <phoneticPr fontId="1"/>
  </si>
  <si>
    <t>　　５　変更導入計画</t>
    <rPh sb="4" eb="6">
      <t>ヘンコウ</t>
    </rPh>
    <rPh sb="6" eb="8">
      <t>ドウニュウ</t>
    </rPh>
    <rPh sb="8" eb="10">
      <t>ケイカク</t>
    </rPh>
    <phoneticPr fontId="1"/>
  </si>
  <si>
    <t>※別途定める様式</t>
    <rPh sb="1" eb="3">
      <t>ベット</t>
    </rPh>
    <rPh sb="3" eb="4">
      <t>サダ</t>
    </rPh>
    <rPh sb="6" eb="8">
      <t>ヨウシキ</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</si>
  <si>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</si>
  <si>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</si>
  <si>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・導入する機器・ソフト等の見積書の写し</t>
    <rPh sb="5" eb="7">
      <t>ドウニュウ</t>
    </rPh>
    <rPh sb="9" eb="11">
      <t>キキ</t>
    </rPh>
    <rPh sb="15" eb="16">
      <t>トウ</t>
    </rPh>
    <rPh sb="17" eb="20">
      <t>ミツモリショ</t>
    </rPh>
    <rPh sb="21" eb="22">
      <t>ウツ</t>
    </rPh>
    <phoneticPr fontId="1"/>
  </si>
  <si>
    <t>　　　　・導入する機器・ソフト等のカタログ等</t>
    <rPh sb="5" eb="7">
      <t>ドウニュウ</t>
    </rPh>
    <rPh sb="9" eb="11">
      <t>キキ</t>
    </rPh>
    <rPh sb="15" eb="16">
      <t>トウ</t>
    </rPh>
    <rPh sb="21" eb="22">
      <t>トウ</t>
    </rPh>
    <phoneticPr fontId="1"/>
  </si>
  <si>
    <t>様式第３号</t>
    <rPh sb="0" eb="2">
      <t>ヨウシキ</t>
    </rPh>
    <rPh sb="2" eb="3">
      <t>ダイ</t>
    </rPh>
    <rPh sb="4" eb="5">
      <t>ゴウ</t>
    </rPh>
    <phoneticPr fontId="1"/>
  </si>
  <si>
    <t>　令和　年　月　日付富山県指令高第　　号で交付の決定の通知があった令和　年度富山県介護テクノロジー定着支援事業補助金の事業計画を次のとおり中止（廃止）したく申請します。</t>
    <phoneticPr fontId="1"/>
  </si>
  <si>
    <t>　　　中止（廃止）の理由</t>
    <phoneticPr fontId="1"/>
  </si>
  <si>
    <t>様式第４号　</t>
    <rPh sb="0" eb="2">
      <t>ヨウシキ</t>
    </rPh>
    <rPh sb="2" eb="3">
      <t>ダイ</t>
    </rPh>
    <rPh sb="4" eb="5">
      <t>ゴウ</t>
    </rPh>
    <phoneticPr fontId="1"/>
  </si>
  <si>
    <t>　　１　補助金精算額調書（様式第４－２号）</t>
    <rPh sb="4" eb="7">
      <t>ホジョキン</t>
    </rPh>
    <rPh sb="7" eb="12">
      <t>セイサンガクチョウショ</t>
    </rPh>
    <rPh sb="13" eb="15">
      <t>ヨウシキ</t>
    </rPh>
    <rPh sb="15" eb="16">
      <t>ダイ</t>
    </rPh>
    <rPh sb="19" eb="20">
      <t>ゴウ</t>
    </rPh>
    <phoneticPr fontId="1"/>
  </si>
  <si>
    <t>　　２　添付書類</t>
    <rPh sb="4" eb="8">
      <t>テンプショルイ</t>
    </rPh>
    <phoneticPr fontId="1"/>
  </si>
  <si>
    <t>　　　　・歳入歳出決算書（見込書）抄本</t>
    <rPh sb="5" eb="9">
      <t>サイニュウサイシュツ</t>
    </rPh>
    <rPh sb="9" eb="12">
      <t>ケッサンショ</t>
    </rPh>
    <rPh sb="13" eb="16">
      <t>ミコミショ</t>
    </rPh>
    <rPh sb="17" eb="19">
      <t>ショウホン</t>
    </rPh>
    <phoneticPr fontId="1"/>
  </si>
  <si>
    <t>　　　　・補助事業に係る契約書又は発注書の写し</t>
    <rPh sb="5" eb="9">
      <t>ホジョジギョウ</t>
    </rPh>
    <rPh sb="10" eb="11">
      <t>カカ</t>
    </rPh>
    <rPh sb="12" eb="15">
      <t>ケイヤクショ</t>
    </rPh>
    <rPh sb="15" eb="16">
      <t>マタ</t>
    </rPh>
    <rPh sb="17" eb="20">
      <t>ハッチュウショ</t>
    </rPh>
    <rPh sb="21" eb="22">
      <t>ウツ</t>
    </rPh>
    <phoneticPr fontId="1"/>
  </si>
  <si>
    <t>　　　　・補助事業に係る支払いを行ったことを証する書類の写し</t>
    <rPh sb="5" eb="9">
      <t>ホジョジギョウ</t>
    </rPh>
    <rPh sb="10" eb="11">
      <t>カカ</t>
    </rPh>
    <rPh sb="12" eb="14">
      <t>シハラ</t>
    </rPh>
    <rPh sb="16" eb="17">
      <t>オコナ</t>
    </rPh>
    <rPh sb="22" eb="23">
      <t>ショウ</t>
    </rPh>
    <rPh sb="25" eb="27">
      <t>ショルイ</t>
    </rPh>
    <rPh sb="28" eb="29">
      <t>ウツ</t>
    </rPh>
    <phoneticPr fontId="1"/>
  </si>
  <si>
    <t>　　　　・導入した機器の写真</t>
    <rPh sb="5" eb="7">
      <t>ドウニュウ</t>
    </rPh>
    <rPh sb="9" eb="11">
      <t>キキ</t>
    </rPh>
    <rPh sb="12" eb="14">
      <t>シャシン</t>
    </rPh>
    <phoneticPr fontId="1"/>
  </si>
  <si>
    <t>　　　　・その他参考となる資料</t>
    <rPh sb="7" eb="8">
      <t>タ</t>
    </rPh>
    <rPh sb="8" eb="10">
      <t>サンコウ</t>
    </rPh>
    <rPh sb="13" eb="15">
      <t>シリョウ</t>
    </rPh>
    <phoneticPr fontId="1"/>
  </si>
  <si>
    <t>（様式第４号　別紙１）</t>
    <rPh sb="1" eb="3">
      <t>ヨウシキ</t>
    </rPh>
    <rPh sb="3" eb="4">
      <t>ダイ</t>
    </rPh>
    <rPh sb="5" eb="6">
      <t>ゴウ</t>
    </rPh>
    <rPh sb="7" eb="9">
      <t>ベッシ</t>
    </rPh>
    <phoneticPr fontId="16"/>
  </si>
  <si>
    <t>←申請時の情報を記載しています。誤りがないか確認願います。</t>
    <rPh sb="1" eb="4">
      <t>シンセイジ</t>
    </rPh>
    <rPh sb="5" eb="7">
      <t>ジョウホウ</t>
    </rPh>
    <rPh sb="8" eb="10">
      <t>キサイ</t>
    </rPh>
    <rPh sb="16" eb="17">
      <t>アヤマ</t>
    </rPh>
    <rPh sb="22" eb="25">
      <t>カクニンネガ</t>
    </rPh>
    <phoneticPr fontId="1"/>
  </si>
  <si>
    <t>２．実績額</t>
    <rPh sb="2" eb="5">
      <t>ジッセキガク</t>
    </rPh>
    <phoneticPr fontId="16"/>
  </si>
  <si>
    <t>様式第４－２号</t>
    <phoneticPr fontId="16"/>
  </si>
  <si>
    <t>支出額</t>
    <rPh sb="0" eb="3">
      <t>シシュツガク</t>
    </rPh>
    <phoneticPr fontId="16"/>
  </si>
  <si>
    <t xml:space="preserve">（注３）C欄「寄付金その他の収入」には、機器導入にあたって本補助金以外の収入があった場合に記載すること。 </t>
    <rPh sb="42" eb="44">
      <t>バアイ</t>
    </rPh>
    <phoneticPr fontId="16"/>
  </si>
  <si>
    <t>介護ロボット施設種別</t>
    <rPh sb="0" eb="2">
      <t>カイゴ</t>
    </rPh>
    <rPh sb="6" eb="8">
      <t>シセツ</t>
    </rPh>
    <rPh sb="8" eb="10">
      <t>シュベツ</t>
    </rPh>
    <phoneticPr fontId="1"/>
  </si>
  <si>
    <t>ＩＣＴ施設種別</t>
    <rPh sb="3" eb="5">
      <t>シセツ</t>
    </rPh>
    <rPh sb="5" eb="7">
      <t>シュベツ</t>
    </rPh>
    <phoneticPr fontId="1"/>
  </si>
  <si>
    <t>介護ロボットの種別</t>
    <rPh sb="0" eb="2">
      <t>カイゴ</t>
    </rPh>
    <rPh sb="7" eb="9">
      <t>シュベツ</t>
    </rPh>
    <phoneticPr fontId="1"/>
  </si>
  <si>
    <t>購入、リース・レンタル</t>
    <rPh sb="0" eb="2">
      <t>コウニュウ</t>
    </rPh>
    <phoneticPr fontId="1"/>
  </si>
  <si>
    <t>その他の種別</t>
    <rPh sb="2" eb="3">
      <t>タ</t>
    </rPh>
    <rPh sb="4" eb="6">
      <t>シュベツ</t>
    </rPh>
    <phoneticPr fontId="1"/>
  </si>
  <si>
    <t>厚労省ガイドライン等</t>
    <rPh sb="0" eb="3">
      <t>コウロウショウ</t>
    </rPh>
    <rPh sb="9" eb="10">
      <t>ナド</t>
    </rPh>
    <phoneticPr fontId="1"/>
  </si>
  <si>
    <t>職員への賃金の還元</t>
    <rPh sb="0" eb="2">
      <t>ショクイン</t>
    </rPh>
    <rPh sb="4" eb="6">
      <t>チンギン</t>
    </rPh>
    <rPh sb="7" eb="9">
      <t>カンゲン</t>
    </rPh>
    <phoneticPr fontId="1"/>
  </si>
  <si>
    <t>補助要件</t>
    <rPh sb="0" eb="2">
      <t>ホジョ</t>
    </rPh>
    <rPh sb="2" eb="4">
      <t>ヨウケン</t>
    </rPh>
    <phoneticPr fontId="1"/>
  </si>
  <si>
    <t>　介護老人福祉施設</t>
    <rPh sb="1" eb="3">
      <t>カイゴ</t>
    </rPh>
    <rPh sb="3" eb="5">
      <t>ロウジン</t>
    </rPh>
    <rPh sb="5" eb="7">
      <t>フクシ</t>
    </rPh>
    <rPh sb="7" eb="9">
      <t>シセツ</t>
    </rPh>
    <phoneticPr fontId="1"/>
  </si>
  <si>
    <t>移乗介護</t>
    <rPh sb="0" eb="2">
      <t>イジョウ</t>
    </rPh>
    <rPh sb="2" eb="4">
      <t>カイゴ</t>
    </rPh>
    <phoneticPr fontId="1"/>
  </si>
  <si>
    <t>購入</t>
    <rPh sb="0" eb="2">
      <t>コウニュウ</t>
    </rPh>
    <phoneticPr fontId="1"/>
  </si>
  <si>
    <t>介護サービス事業所における生産性向上に資するガイドライン</t>
    <phoneticPr fontId="1"/>
  </si>
  <si>
    <t>有り</t>
    <rPh sb="0" eb="1">
      <t>ア</t>
    </rPh>
    <phoneticPr fontId="1"/>
  </si>
  <si>
    <t>〇</t>
    <phoneticPr fontId="1"/>
  </si>
  <si>
    <t>　介護老人保健施設</t>
    <rPh sb="1" eb="3">
      <t>カイゴ</t>
    </rPh>
    <rPh sb="3" eb="5">
      <t>ロウジン</t>
    </rPh>
    <rPh sb="5" eb="7">
      <t>ホケン</t>
    </rPh>
    <rPh sb="7" eb="9">
      <t>シセツ</t>
    </rPh>
    <phoneticPr fontId="1"/>
  </si>
  <si>
    <t>移動支援</t>
    <rPh sb="0" eb="2">
      <t>イドウ</t>
    </rPh>
    <rPh sb="2" eb="4">
      <t>シエン</t>
    </rPh>
    <phoneticPr fontId="1"/>
  </si>
  <si>
    <t>リース</t>
    <phoneticPr fontId="1"/>
  </si>
  <si>
    <t>介護サービス事業所におけるICT機器・ソフトウェア導入に関する手引き</t>
    <phoneticPr fontId="1"/>
  </si>
  <si>
    <t>無し</t>
    <rPh sb="0" eb="1">
      <t>ナ</t>
    </rPh>
    <phoneticPr fontId="1"/>
  </si>
  <si>
    <t>×</t>
    <phoneticPr fontId="1"/>
  </si>
  <si>
    <t>　介護療養型医療施設</t>
    <rPh sb="1" eb="3">
      <t>カイゴ</t>
    </rPh>
    <rPh sb="3" eb="6">
      <t>リョウヨウガタ</t>
    </rPh>
    <rPh sb="6" eb="8">
      <t>イリョウ</t>
    </rPh>
    <rPh sb="8" eb="10">
      <t>シセツ</t>
    </rPh>
    <phoneticPr fontId="1"/>
  </si>
  <si>
    <t>排泄支援</t>
    <rPh sb="0" eb="2">
      <t>ハイセツ</t>
    </rPh>
    <rPh sb="2" eb="4">
      <t>シエン</t>
    </rPh>
    <phoneticPr fontId="1"/>
  </si>
  <si>
    <t>レンタル</t>
    <phoneticPr fontId="1"/>
  </si>
  <si>
    <t>介護ソフトを選定・導入する際のポイント集</t>
    <phoneticPr fontId="1"/>
  </si>
  <si>
    <t>　介護医療院</t>
    <rPh sb="1" eb="3">
      <t>カイゴ</t>
    </rPh>
    <rPh sb="3" eb="5">
      <t>イリョウ</t>
    </rPh>
    <rPh sb="5" eb="6">
      <t>イン</t>
    </rPh>
    <phoneticPr fontId="1"/>
  </si>
  <si>
    <t>見守り・コミュニケーション</t>
    <rPh sb="0" eb="2">
      <t>ミマモ</t>
    </rPh>
    <phoneticPr fontId="1"/>
  </si>
  <si>
    <t>介護ロボットのパッケージ導入モデル</t>
    <phoneticPr fontId="1"/>
  </si>
  <si>
    <t>　特定施設入居者生活介護</t>
    <rPh sb="1" eb="3">
      <t>トクテイ</t>
    </rPh>
    <rPh sb="3" eb="5">
      <t>シセツ</t>
    </rPh>
    <rPh sb="5" eb="8">
      <t>ニュウキョシャ</t>
    </rPh>
    <rPh sb="8" eb="10">
      <t>セイカツ</t>
    </rPh>
    <rPh sb="10" eb="12">
      <t>カイゴ</t>
    </rPh>
    <phoneticPr fontId="1"/>
  </si>
  <si>
    <t>入職支援</t>
    <rPh sb="0" eb="2">
      <t>ニュウショク</t>
    </rPh>
    <rPh sb="2" eb="4">
      <t>シエン</t>
    </rPh>
    <phoneticPr fontId="1"/>
  </si>
  <si>
    <t>介護現場で活用されるテクノロジー便覧</t>
    <phoneticPr fontId="1"/>
  </si>
  <si>
    <t>　認知症対応型共同生活介護</t>
    <rPh sb="1" eb="4">
      <t>ニンチショウ</t>
    </rPh>
    <rPh sb="4" eb="7">
      <t>タイオウガタ</t>
    </rPh>
    <rPh sb="7" eb="9">
      <t>キョウドウ</t>
    </rPh>
    <rPh sb="9" eb="11">
      <t>セイカツ</t>
    </rPh>
    <rPh sb="11" eb="13">
      <t>カイゴ</t>
    </rPh>
    <phoneticPr fontId="1"/>
  </si>
  <si>
    <t>介護業務支援</t>
    <rPh sb="0" eb="2">
      <t>カイゴ</t>
    </rPh>
    <rPh sb="2" eb="4">
      <t>ギョウム</t>
    </rPh>
    <rPh sb="4" eb="6">
      <t>シエン</t>
    </rPh>
    <phoneticPr fontId="1"/>
  </si>
  <si>
    <t>その他</t>
    <rPh sb="2" eb="3">
      <t>タ</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</si>
  <si>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</si>
  <si>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</si>
  <si>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</si>
  <si>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</si>
  <si>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</si>
  <si>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</si>
  <si>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</si>
  <si>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</si>
  <si>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</si>
  <si>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</si>
  <si>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</si>
  <si>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</si>
  <si>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</si>
  <si>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</si>
  <si>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</si>
  <si>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</si>
  <si>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</si>
  <si>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</si>
  <si>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A.事業所の基本情報</t>
    <rPh sb="2" eb="5">
      <t>ジギョウショ</t>
    </rPh>
    <rPh sb="6" eb="8">
      <t>キホン</t>
    </rPh>
    <rPh sb="8" eb="10">
      <t>ジョウホウ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</si>
  <si>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</si>
  <si>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C.導入効果</t>
    <rPh sb="2" eb="4">
      <t>ドウニュウ</t>
    </rPh>
    <rPh sb="4" eb="6">
      <t>コウカ</t>
    </rPh>
    <phoneticPr fontId="1"/>
  </si>
  <si>
    <t>D.要件の対応状況</t>
    <rPh sb="2" eb="4">
      <t>ヨウケン</t>
    </rPh>
    <rPh sb="5" eb="7">
      <t>タイオウ</t>
    </rPh>
    <rPh sb="7" eb="9">
      <t>ジョウキョウ</t>
    </rPh>
    <phoneticPr fontId="1"/>
  </si>
  <si>
    <t>1</t>
    <phoneticPr fontId="1"/>
  </si>
  <si>
    <t>2</t>
    <phoneticPr fontId="1"/>
  </si>
  <si>
    <t>3</t>
    <phoneticPr fontId="1"/>
  </si>
  <si>
    <t>4</t>
    <phoneticPr fontId="1"/>
  </si>
  <si>
    <t>5-1</t>
    <phoneticPr fontId="1"/>
  </si>
  <si>
    <t>5-2</t>
    <phoneticPr fontId="1"/>
  </si>
  <si>
    <t>6</t>
    <phoneticPr fontId="1"/>
  </si>
  <si>
    <t>7</t>
    <phoneticPr fontId="1"/>
  </si>
  <si>
    <t>5</t>
    <phoneticPr fontId="1"/>
  </si>
  <si>
    <t>7-1</t>
    <phoneticPr fontId="1"/>
  </si>
  <si>
    <t>7-2</t>
    <phoneticPr fontId="1"/>
  </si>
  <si>
    <t>8</t>
    <phoneticPr fontId="1"/>
  </si>
  <si>
    <t>9</t>
    <phoneticPr fontId="1"/>
  </si>
  <si>
    <t>1-1</t>
    <phoneticPr fontId="1"/>
  </si>
  <si>
    <t>1-2</t>
    <phoneticPr fontId="1"/>
  </si>
  <si>
    <t>2-1</t>
    <phoneticPr fontId="1"/>
  </si>
  <si>
    <t>2-2</t>
    <phoneticPr fontId="1"/>
  </si>
  <si>
    <t>2-3</t>
    <phoneticPr fontId="1"/>
  </si>
  <si>
    <t>法人名</t>
    <rPh sb="0" eb="2">
      <t>ホウジン</t>
    </rPh>
    <rPh sb="2" eb="3">
      <t>メイ</t>
    </rPh>
    <phoneticPr fontId="1"/>
  </si>
  <si>
    <t>事業所名</t>
    <rPh sb="0" eb="3">
      <t>ジギョウショ</t>
    </rPh>
    <rPh sb="3" eb="4">
      <t>メイ</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</si>
  <si>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</si>
  <si>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</si>
  <si>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サービス種別</t>
    <rPh sb="4" eb="6">
      <t>シュベツ</t>
    </rPh>
    <phoneticPr fontId="1"/>
  </si>
  <si>
    <t>5-1で「25.その他」の場合の具体的なサービス種別</t>
    <rPh sb="10" eb="11">
      <t>タ</t>
    </rPh>
    <rPh sb="13" eb="15">
      <t>バアイ</t>
    </rPh>
    <rPh sb="16" eb="19">
      <t>グタイテキ</t>
    </rPh>
    <rPh sb="24" eb="26">
      <t>シュベツ</t>
    </rPh>
    <phoneticPr fontId="1"/>
  </si>
  <si>
    <t>利用者数</t>
    <rPh sb="0" eb="3">
      <t>リヨウシャ</t>
    </rPh>
    <rPh sb="3" eb="4">
      <t>スウ</t>
    </rPh>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</si>
  <si>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</si>
  <si>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</si>
  <si>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</si>
  <si>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</si>
  <si>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</si>
  <si>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導入内容（B-1で「1.介護ソフト」を選択した場合）</t>
    <rPh sb="0" eb="2">
      <t>ドウニュウ</t>
    </rPh>
    <rPh sb="2" eb="4">
      <t>ナイヨウ</t>
    </rPh>
    <rPh sb="12" eb="14">
      <t>カイゴ</t>
    </rPh>
    <rPh sb="19" eb="21">
      <t>センタク</t>
    </rPh>
    <rPh sb="23" eb="25">
      <t>バアイ</t>
    </rPh>
    <phoneticPr fontId="1"/>
  </si>
  <si>
    <t>導入価格（１単位あたり）</t>
    <rPh sb="0" eb="2">
      <t>ドウニュウ</t>
    </rPh>
    <rPh sb="2" eb="4">
      <t>カカク</t>
    </rPh>
    <rPh sb="6" eb="8">
      <t>タンイ</t>
    </rPh>
    <phoneticPr fontId="1"/>
  </si>
  <si>
    <t>導入個数
（数）</t>
    <rPh sb="0" eb="2">
      <t>ドウニュウ</t>
    </rPh>
    <rPh sb="2" eb="4">
      <t>コスウ</t>
    </rPh>
    <rPh sb="6" eb="7">
      <t>カズ</t>
    </rPh>
    <phoneticPr fontId="1"/>
  </si>
  <si>
    <t>導入個数（単位）</t>
    <rPh sb="0" eb="2">
      <t>ドウニュウ</t>
    </rPh>
    <rPh sb="2" eb="4">
      <t>コスウ</t>
    </rPh>
    <rPh sb="5" eb="7">
      <t>タンイ</t>
    </rPh>
    <phoneticPr fontId="1"/>
  </si>
  <si>
    <t>（合計金額）</t>
    <rPh sb="1" eb="3">
      <t>ゴウケイ</t>
    </rPh>
    <rPh sb="3" eb="5">
      <t>キンガク</t>
    </rPh>
    <phoneticPr fontId="1"/>
  </si>
  <si>
    <t>6.介護ソフトを使用している端末（B-1で「1.介護ソフト」を選択した場合）</t>
    <rPh sb="2" eb="4">
      <t>カイゴ</t>
    </rPh>
    <rPh sb="8" eb="10">
      <t>シヨウ</t>
    </rPh>
    <rPh sb="14" eb="16">
      <t>タンマツ</t>
    </rPh>
    <phoneticPr fontId="1"/>
  </si>
  <si>
    <t>本製品を選んだ理由や使ってみての感想</t>
    <rPh sb="0" eb="3">
      <t>ホンセイヒン</t>
    </rPh>
    <rPh sb="4" eb="5">
      <t>エラ</t>
    </rPh>
    <rPh sb="7" eb="9">
      <t>リユウ</t>
    </rPh>
    <rPh sb="10" eb="11">
      <t>ツカ</t>
    </rPh>
    <rPh sb="16" eb="18">
      <t>カンソウ</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</si>
  <si>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</si>
  <si>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</si>
  <si>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</si>
  <si>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</si>
  <si>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</si>
  <si>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</si>
  <si>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</si>
  <si>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ＩＣＴ導入により、直接ケアにあたる時間が増加したか。</t>
    <phoneticPr fontId="1"/>
  </si>
  <si>
    <t>その他ＩＣＴ導入による成果・課題</t>
    <phoneticPr fontId="1"/>
  </si>
  <si>
    <t>記録から請求までが一気通貫となっているか。</t>
    <phoneticPr fontId="1"/>
  </si>
  <si>
    <t>一気通貫となっていない理由</t>
    <rPh sb="0" eb="2">
      <t>イッキ</t>
    </rPh>
    <rPh sb="2" eb="4">
      <t>ツウカン</t>
    </rPh>
    <rPh sb="11" eb="13">
      <t>リユウ</t>
    </rPh>
    <phoneticPr fontId="1"/>
  </si>
  <si>
    <t>標準仕様を導入し、活用しているか。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</si>
  <si>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</si>
  <si>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</si>
  <si>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</si>
  <si>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</si>
  <si>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</si>
  <si>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デスクトップ
ＰＣ</t>
    <phoneticPr fontId="1"/>
  </si>
  <si>
    <t>ノートPC</t>
    <phoneticPr fontId="1"/>
  </si>
  <si>
    <t>タブレット</t>
    <phoneticPr fontId="1"/>
  </si>
  <si>
    <t>スマート
フォン</t>
    <phoneticPr fontId="1"/>
  </si>
  <si>
    <t>4.ＩＣＴ導入により文書（書類）を削減することができたか。</t>
  </si>
  <si>
    <t>記載方法</t>
    <rPh sb="0" eb="2">
      <t>キサイ</t>
    </rPh>
    <rPh sb="2" eb="4">
      <t>ホウホウ</t>
    </rPh>
    <phoneticPr fontId="1"/>
  </si>
  <si>
    <t>自由記載</t>
    <rPh sb="0" eb="2">
      <t>ジユウ</t>
    </rPh>
    <rPh sb="2" eb="4">
      <t>キサイ</t>
    </rPh>
    <phoneticPr fontId="1"/>
  </si>
  <si>
    <t>選択式</t>
    <rPh sb="0" eb="3">
      <t>センタクシキ</t>
    </rPh>
    <phoneticPr fontId="1"/>
  </si>
  <si>
    <t>自由記述</t>
    <rPh sb="0" eb="2">
      <t>ジユウ</t>
    </rPh>
    <rPh sb="2" eb="4">
      <t>キジュツ</t>
    </rPh>
    <phoneticPr fontId="1"/>
  </si>
  <si>
    <t>選択式</t>
    <rPh sb="0" eb="2">
      <t>センタク</t>
    </rPh>
    <rPh sb="2" eb="3">
      <t>シキ</t>
    </rPh>
    <phoneticPr fontId="1"/>
  </si>
  <si>
    <t>自動計算</t>
    <rPh sb="0" eb="2">
      <t>ジドウ</t>
    </rPh>
    <rPh sb="2" eb="4">
      <t>ケイサン</t>
    </rPh>
    <phoneticPr fontId="1"/>
  </si>
  <si>
    <t>公表予定</t>
    <rPh sb="0" eb="2">
      <t>コウヒョウ</t>
    </rPh>
    <rPh sb="2" eb="4">
      <t>ヨテイ</t>
    </rPh>
    <phoneticPr fontId="1"/>
  </si>
  <si>
    <t>○</t>
    <phoneticPr fontId="1"/>
  </si>
  <si>
    <t>〇（介護ソフトのみ）</t>
    <rPh sb="2" eb="4">
      <t>カイゴ</t>
    </rPh>
    <phoneticPr fontId="1"/>
  </si>
  <si>
    <t>介護ソフト</t>
    <rPh sb="0" eb="2">
      <t>カイゴ</t>
    </rPh>
    <phoneticPr fontId="1"/>
  </si>
  <si>
    <t>個</t>
    <rPh sb="0" eb="1">
      <t>コ</t>
    </rPh>
    <phoneticPr fontId="1"/>
  </si>
  <si>
    <t>8-1 × 8-2</t>
    <phoneticPr fontId="1"/>
  </si>
  <si>
    <t>◎</t>
    <phoneticPr fontId="1"/>
  </si>
  <si>
    <t>短縮された</t>
    <rPh sb="0" eb="2">
      <t>タンシュク</t>
    </rPh>
    <phoneticPr fontId="1"/>
  </si>
  <si>
    <t>削減された</t>
    <rPh sb="0" eb="2">
      <t>サクゲン</t>
    </rPh>
    <phoneticPr fontId="1"/>
  </si>
  <si>
    <t>９割以上</t>
    <rPh sb="1" eb="2">
      <t>ワリ</t>
    </rPh>
    <rPh sb="2" eb="4">
      <t>イジョウ</t>
    </rPh>
    <phoneticPr fontId="1"/>
  </si>
  <si>
    <t>円滑になった</t>
    <rPh sb="0" eb="2">
      <t>エンカツ</t>
    </rPh>
    <phoneticPr fontId="1"/>
  </si>
  <si>
    <t>減少した</t>
    <rPh sb="0" eb="2">
      <t>ゲンショウ</t>
    </rPh>
    <phoneticPr fontId="1"/>
  </si>
  <si>
    <t>増加した</t>
    <rPh sb="0" eb="2">
      <t>ゾウカ</t>
    </rPh>
    <phoneticPr fontId="1"/>
  </si>
  <si>
    <t>一気通貫となっている</t>
    <rPh sb="0" eb="2">
      <t>イッキ</t>
    </rPh>
    <rPh sb="2" eb="4">
      <t>ツウカン</t>
    </rPh>
    <phoneticPr fontId="1"/>
  </si>
  <si>
    <t>導入し活用している</t>
    <rPh sb="0" eb="2">
      <t>ドウニュウ</t>
    </rPh>
    <rPh sb="3" eb="5">
      <t>カツヨウ</t>
    </rPh>
    <phoneticPr fontId="1"/>
  </si>
  <si>
    <t>台</t>
    <rPh sb="0" eb="1">
      <t>ダイ</t>
    </rPh>
    <phoneticPr fontId="1"/>
  </si>
  <si>
    <t>変わらなかった</t>
    <rPh sb="0" eb="1">
      <t>カ</t>
    </rPh>
    <phoneticPr fontId="1"/>
  </si>
  <si>
    <t>８割以上～９割未満</t>
    <rPh sb="1" eb="2">
      <t>ワリ</t>
    </rPh>
    <rPh sb="2" eb="4">
      <t>イジョウ</t>
    </rPh>
    <rPh sb="6" eb="7">
      <t>ワリ</t>
    </rPh>
    <rPh sb="7" eb="9">
      <t>ミマン</t>
    </rPh>
    <phoneticPr fontId="1"/>
  </si>
  <si>
    <t>円滑にならなかった</t>
    <rPh sb="0" eb="2">
      <t>エンカツ</t>
    </rPh>
    <phoneticPr fontId="1"/>
  </si>
  <si>
    <t>変化しなかった</t>
    <rPh sb="0" eb="2">
      <t>ヘンカ</t>
    </rPh>
    <phoneticPr fontId="1"/>
  </si>
  <si>
    <t>一気通貫となっていない</t>
    <rPh sb="0" eb="2">
      <t>イッキ</t>
    </rPh>
    <rPh sb="2" eb="4">
      <t>ツウカン</t>
    </rPh>
    <phoneticPr fontId="1"/>
  </si>
  <si>
    <t>導入しているが活用していない</t>
    <rPh sb="0" eb="2">
      <t>ドウニュウ</t>
    </rPh>
    <rPh sb="7" eb="9">
      <t>カツヨウ</t>
    </rPh>
    <phoneticPr fontId="1"/>
  </si>
  <si>
    <t>スマートフォン</t>
    <phoneticPr fontId="1"/>
  </si>
  <si>
    <t>その他（具体的に記入）</t>
    <rPh sb="2" eb="3">
      <t>タ</t>
    </rPh>
    <rPh sb="4" eb="7">
      <t>グタイテキ</t>
    </rPh>
    <rPh sb="8" eb="10">
      <t>キニュウ</t>
    </rPh>
    <phoneticPr fontId="1"/>
  </si>
  <si>
    <t>式</t>
    <rPh sb="0" eb="1">
      <t>シキ</t>
    </rPh>
    <phoneticPr fontId="1"/>
  </si>
  <si>
    <t>長くなった</t>
    <rPh sb="0" eb="1">
      <t>ナガ</t>
    </rPh>
    <phoneticPr fontId="1"/>
  </si>
  <si>
    <t>７割以上～８割未満</t>
    <rPh sb="1" eb="2">
      <t>ワリ</t>
    </rPh>
    <rPh sb="2" eb="4">
      <t>イジョウ</t>
    </rPh>
    <rPh sb="6" eb="7">
      <t>ワリ</t>
    </rPh>
    <rPh sb="7" eb="9">
      <t>ミマン</t>
    </rPh>
    <phoneticPr fontId="1"/>
  </si>
  <si>
    <t>導入していない</t>
    <rPh sb="0" eb="2">
      <t>ドウニュウ</t>
    </rPh>
    <phoneticPr fontId="1"/>
  </si>
  <si>
    <t>インカム</t>
    <phoneticPr fontId="1"/>
  </si>
  <si>
    <t>その他の単位（直接ご記入ください）</t>
    <rPh sb="2" eb="3">
      <t>タ</t>
    </rPh>
    <rPh sb="4" eb="6">
      <t>タンイ</t>
    </rPh>
    <rPh sb="7" eb="9">
      <t>チョクセツ</t>
    </rPh>
    <rPh sb="10" eb="12">
      <t>キニュウ</t>
    </rPh>
    <phoneticPr fontId="1"/>
  </si>
  <si>
    <t>　</t>
    <phoneticPr fontId="1"/>
  </si>
  <si>
    <t>６割以上～７割未満</t>
    <rPh sb="1" eb="2">
      <t>ワリ</t>
    </rPh>
    <rPh sb="2" eb="4">
      <t>イジョウ</t>
    </rPh>
    <rPh sb="6" eb="7">
      <t>ワリ</t>
    </rPh>
    <rPh sb="7" eb="9">
      <t>ミマン</t>
    </rPh>
    <phoneticPr fontId="1"/>
  </si>
  <si>
    <t>クラウドサービス</t>
    <phoneticPr fontId="1"/>
  </si>
  <si>
    <t>５割以上～６割未満</t>
    <rPh sb="1" eb="2">
      <t>ワリ</t>
    </rPh>
    <rPh sb="2" eb="4">
      <t>イジョウ</t>
    </rPh>
    <rPh sb="6" eb="7">
      <t>ワリ</t>
    </rPh>
    <rPh sb="7" eb="9">
      <t>ミマン</t>
    </rPh>
    <phoneticPr fontId="1"/>
  </si>
  <si>
    <t>保守・サポート</t>
    <rPh sb="0" eb="2">
      <t>ホシュ</t>
    </rPh>
    <phoneticPr fontId="1"/>
  </si>
  <si>
    <t>４割以上～５割未満</t>
    <rPh sb="1" eb="2">
      <t>ワリ</t>
    </rPh>
    <rPh sb="2" eb="4">
      <t>イジョウ</t>
    </rPh>
    <rPh sb="6" eb="7">
      <t>ワリ</t>
    </rPh>
    <rPh sb="7" eb="9">
      <t>ミマン</t>
    </rPh>
    <phoneticPr fontId="1"/>
  </si>
  <si>
    <t>その他（具体的に）</t>
    <rPh sb="2" eb="3">
      <t>タ</t>
    </rPh>
    <rPh sb="4" eb="7">
      <t>グタイテキ</t>
    </rPh>
    <phoneticPr fontId="1"/>
  </si>
  <si>
    <t>３割以上～４割未満</t>
    <rPh sb="1" eb="2">
      <t>ワリ</t>
    </rPh>
    <rPh sb="2" eb="4">
      <t>イジョウ</t>
    </rPh>
    <rPh sb="6" eb="7">
      <t>ワリ</t>
    </rPh>
    <rPh sb="7" eb="9">
      <t>ミマン</t>
    </rPh>
    <phoneticPr fontId="1"/>
  </si>
  <si>
    <t>短期入所生活介護</t>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</si>
  <si>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</si>
  <si>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</si>
  <si>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１割以下</t>
    <rPh sb="1" eb="2">
      <t>ワリ</t>
    </rPh>
    <rPh sb="2" eb="4">
      <t>イカ</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</si>
  <si>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</si>
  <si>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16富山県</t>
  </si>
  <si>
    <t>都道府県</t>
    <rPh sb="0" eb="4">
      <t>トドウフケン</t>
    </rPh>
    <phoneticPr fontId="1"/>
  </si>
  <si>
    <t>取組</t>
    <rPh sb="0" eb="2">
      <t>トリクミ</t>
    </rPh>
    <phoneticPr fontId="1"/>
  </si>
  <si>
    <t>職員数</t>
    <rPh sb="0" eb="2">
      <t>ショクイン</t>
    </rPh>
    <rPh sb="2" eb="3">
      <t>スウ</t>
    </rPh>
    <phoneticPr fontId="1"/>
  </si>
  <si>
    <t>ケアプー</t>
    <phoneticPr fontId="1"/>
  </si>
  <si>
    <t>セキュリティアクション</t>
    <phoneticPr fontId="1"/>
  </si>
  <si>
    <t>01北海道</t>
  </si>
  <si>
    <t>110_訪問介護</t>
  </si>
  <si>
    <t>1～10名</t>
  </si>
  <si>
    <t>利用開始済み</t>
    <rPh sb="0" eb="2">
      <t>リヨウ</t>
    </rPh>
    <rPh sb="2" eb="4">
      <t>カイシ</t>
    </rPh>
    <rPh sb="4" eb="5">
      <t>ズ</t>
    </rPh>
    <phoneticPr fontId="1"/>
  </si>
  <si>
    <t>「★一つ星」又は「★★二つ星」のいずれかを宣言している（同等の対策含む）</t>
    <rPh sb="28" eb="30">
      <t>ドウトウ</t>
    </rPh>
    <rPh sb="31" eb="33">
      <t>タイサク</t>
    </rPh>
    <rPh sb="33" eb="34">
      <t>フク</t>
    </rPh>
    <phoneticPr fontId="1"/>
  </si>
  <si>
    <t>利用申請を行っている</t>
    <rPh sb="0" eb="2">
      <t>リヨウ</t>
    </rPh>
    <rPh sb="2" eb="4">
      <t>シンセイ</t>
    </rPh>
    <rPh sb="5" eb="6">
      <t>オコナ</t>
    </rPh>
    <phoneticPr fontId="1"/>
  </si>
  <si>
    <t>設置</t>
    <rPh sb="0" eb="2">
      <t>セッチ</t>
    </rPh>
    <phoneticPr fontId="1"/>
  </si>
  <si>
    <t>02青森県</t>
  </si>
  <si>
    <t>-</t>
    <phoneticPr fontId="1"/>
  </si>
  <si>
    <t>120_訪問入浴介護</t>
  </si>
  <si>
    <t>11～20名</t>
  </si>
  <si>
    <t>令和７年度中に利用開始予定</t>
    <rPh sb="0" eb="2">
      <t>レイワ</t>
    </rPh>
    <rPh sb="3" eb="5">
      <t>ネンド</t>
    </rPh>
    <rPh sb="5" eb="6">
      <t>チュウ</t>
    </rPh>
    <rPh sb="7" eb="9">
      <t>リヨウ</t>
    </rPh>
    <rPh sb="9" eb="11">
      <t>カイシ</t>
    </rPh>
    <rPh sb="11" eb="13">
      <t>ヨテイ</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</si>
  <si>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</si>
  <si>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</si>
  <si>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</si>
  <si>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</si>
  <si>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</si>
  <si>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</si>
  <si>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講じている</t>
    <rPh sb="0" eb="1">
      <t>コウ</t>
    </rPh>
    <phoneticPr fontId="1"/>
  </si>
  <si>
    <t>04宮城県</t>
  </si>
  <si>
    <t>●</t>
    <phoneticPr fontId="1"/>
  </si>
  <si>
    <t>140_訪問リハビリテーション</t>
  </si>
  <si>
    <t>31名～</t>
    <phoneticPr fontId="1"/>
  </si>
  <si>
    <t>31～40名</t>
  </si>
  <si>
    <t>講じていない</t>
    <rPh sb="0" eb="1">
      <t>コウ</t>
    </rPh>
    <phoneticPr fontId="1"/>
  </si>
  <si>
    <t>05秋田県</t>
  </si>
  <si>
    <t>150_通所介護</t>
  </si>
  <si>
    <t>41～50名</t>
    <rPh sb="5" eb="6">
      <t>メイ</t>
    </rPh>
    <phoneticPr fontId="1"/>
  </si>
  <si>
    <t>周知している</t>
    <rPh sb="0" eb="2">
      <t>シュウチ</t>
    </rPh>
    <phoneticPr fontId="1"/>
  </si>
  <si>
    <t>１～５０</t>
    <phoneticPr fontId="1"/>
  </si>
  <si>
    <t>06山形県</t>
  </si>
  <si>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</si>
  <si>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</si>
  <si>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</si>
  <si>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</si>
  <si>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</si>
  <si>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</si>
  <si>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</si>
  <si>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</si>
  <si>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</si>
  <si>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</si>
  <si>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</si>
  <si>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</si>
  <si>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１５１～２００</t>
    <phoneticPr fontId="1"/>
  </si>
  <si>
    <t>09栃木県</t>
  </si>
  <si>
    <t>210_短期入所生活介護</t>
    <phoneticPr fontId="1"/>
  </si>
  <si>
    <t>81名～90名</t>
  </si>
  <si>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</si>
  <si>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</si>
  <si>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</si>
  <si>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</si>
  <si>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</si>
  <si>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</si>
  <si>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</si>
  <si>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</si>
  <si>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</si>
  <si>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12千葉県</t>
  </si>
  <si>
    <t>551_短期入所療養介護（介護医療院）</t>
  </si>
  <si>
    <t>３５１～４００</t>
    <phoneticPr fontId="1"/>
  </si>
  <si>
    <t>13東京都</t>
  </si>
  <si>
    <t>310_居宅療養管理指導</t>
    <rPh sb="4" eb="6">
      <t>キョタク</t>
    </rPh>
    <rPh sb="6" eb="8">
      <t>リョウヨウ</t>
    </rPh>
    <rPh sb="8" eb="10">
      <t>カンリ</t>
    </rPh>
    <rPh sb="10" eb="12">
      <t>シドウ</t>
    </rPh>
    <phoneticPr fontId="1"/>
  </si>
  <si>
    <t>４０１～４５０</t>
    <phoneticPr fontId="1"/>
  </si>
  <si>
    <t>14神奈川県</t>
  </si>
  <si>
    <t>320_認知症対応型共同生活介護</t>
    <phoneticPr fontId="1"/>
  </si>
  <si>
    <t>４５１～５００</t>
    <phoneticPr fontId="1"/>
  </si>
  <si>
    <t>15新潟県</t>
  </si>
  <si>
    <t>331_特定施設入居者生活介護（有料老人ホーム）</t>
  </si>
  <si>
    <t>５０１～</t>
    <phoneticPr fontId="1"/>
  </si>
  <si>
    <t>332_特定施設入居者生活介護（軽費老人ホーム）</t>
  </si>
  <si>
    <t>17石川県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</si>
  <si>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</si>
  <si>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18福井県</t>
  </si>
  <si>
    <t>334_特定施設入居者生活介護（サービス付き高齢者向け住宅）</t>
  </si>
  <si>
    <t>19山梨県</t>
  </si>
  <si>
    <t>335_特定施設入居者生活介護（有料老人ホーム・外部サービス利用型）</t>
  </si>
  <si>
    <t>20長野県</t>
  </si>
  <si>
    <t>336_特定施設入居者生活介護（軽費老人ホーム・外部サービス利用型）</t>
  </si>
  <si>
    <t>21岐阜県</t>
  </si>
  <si>
    <t>337_特定施設入居者生活介護（サービス付き高齢者向け住宅・外部サービス利用型）</t>
    <phoneticPr fontId="1"/>
  </si>
  <si>
    <t>22静岡県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</si>
  <si>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</si>
  <si>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23愛知県</t>
  </si>
  <si>
    <t>361_地域密着型特定施設入居者生活介護（有料老人ホーム）</t>
  </si>
  <si>
    <t>24三重県</t>
  </si>
  <si>
    <t>362_地域密着型特定施設入居者生活介護（軽費老人ホーム）</t>
    <phoneticPr fontId="1"/>
  </si>
  <si>
    <t>25滋賀県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</si>
  <si>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</si>
  <si>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26京都府</t>
  </si>
  <si>
    <t>364_地域密着型特定施設入居者生活介護（サービス付き高齢者向け住宅）</t>
  </si>
  <si>
    <t>27大阪府</t>
  </si>
  <si>
    <t>410_特定福祉用具販売</t>
  </si>
  <si>
    <t>28兵庫県</t>
  </si>
  <si>
    <t>430_居宅介護支援</t>
  </si>
  <si>
    <t>29奈良県</t>
  </si>
  <si>
    <t>460_介護予防支援</t>
    <rPh sb="6" eb="8">
      <t>ヨボウ</t>
    </rPh>
    <phoneticPr fontId="1"/>
  </si>
  <si>
    <t>30和歌山県</t>
  </si>
  <si>
    <t>510_介護老人福祉施設</t>
  </si>
  <si>
    <t>31鳥取県</t>
  </si>
  <si>
    <t>520_介護老人保健施設</t>
  </si>
  <si>
    <t>32島根県</t>
  </si>
  <si>
    <t>530_介護療養型医療施設</t>
  </si>
  <si>
    <t>33岡山県</t>
  </si>
  <si>
    <t>540_地域密着型介護老人福祉施設入居者生活介護</t>
  </si>
  <si>
    <t>34広島県</t>
  </si>
  <si>
    <t>550_介護医療院</t>
  </si>
  <si>
    <t>35山口県</t>
  </si>
  <si>
    <t>710_夜間対応型訪問介護</t>
  </si>
  <si>
    <t>36徳島県</t>
  </si>
  <si>
    <t>720_認知症対応型通所介護</t>
  </si>
  <si>
    <t>37香川県</t>
  </si>
  <si>
    <t>730_小規模多機能型居宅介護</t>
  </si>
  <si>
    <t>38愛媛県</t>
  </si>
  <si>
    <t>760_定期巡回・随時対応型訪問介護看護</t>
  </si>
  <si>
    <t>39高知県</t>
  </si>
  <si>
    <t>770_看護小規模多機能型居宅介護</t>
  </si>
  <si>
    <t>40福岡県</t>
  </si>
  <si>
    <t>780_地域密着型通所介護</t>
  </si>
  <si>
    <t>41佐賀県</t>
  </si>
  <si>
    <t>42長崎県</t>
  </si>
  <si>
    <t>43熊本県</t>
  </si>
  <si>
    <t>44大分県</t>
  </si>
  <si>
    <t>45宮崎県</t>
  </si>
  <si>
    <t>46鹿児島県</t>
  </si>
  <si>
    <t>47沖縄県</t>
  </si>
  <si>
    <r>
      <t>（注１）</t>
    </r>
    <r>
      <rPr>
        <b/>
        <sz val="11"/>
        <color rgb="FF0070C0"/>
        <rFont val="ＭＳ Ｐゴシック"/>
        <family val="3"/>
        <charset val="128"/>
      </rPr>
      <t>青色</t>
    </r>
    <r>
      <rPr>
        <sz val="11"/>
        <rFont val="ＭＳ Ｐゴシック"/>
        <family val="3"/>
        <charset val="128"/>
      </rPr>
      <t>背景の部分は入力、</t>
    </r>
    <r>
      <rPr>
        <b/>
        <sz val="11"/>
        <color rgb="FFFF0000"/>
        <rFont val="ＭＳ Ｐゴシック"/>
        <family val="3"/>
        <charset val="128"/>
      </rPr>
      <t>赤色</t>
    </r>
    <r>
      <rPr>
        <sz val="11"/>
        <rFont val="ＭＳ Ｐゴシック"/>
        <family val="3"/>
        <charset val="128"/>
      </rPr>
      <t>背景部分は項目を選択してください。</t>
    </r>
    <rPh sb="1" eb="2">
      <t>チュウ</t>
    </rPh>
    <rPh sb="4" eb="6">
      <t>アオイロ</t>
    </rPh>
    <rPh sb="6" eb="8">
      <t>ハイケイ</t>
    </rPh>
    <rPh sb="9" eb="11">
      <t>ブブン</t>
    </rPh>
    <rPh sb="12" eb="14">
      <t>ニュウリョク</t>
    </rPh>
    <rPh sb="15" eb="17">
      <t>アカイロ</t>
    </rPh>
    <rPh sb="17" eb="19">
      <t>ハイケイ</t>
    </rPh>
    <rPh sb="19" eb="21">
      <t>ブブン</t>
    </rPh>
    <rPh sb="22" eb="24">
      <t>コウモク</t>
    </rPh>
    <rPh sb="25" eb="27">
      <t>センタク</t>
    </rPh>
    <phoneticPr fontId="16"/>
  </si>
  <si>
    <t>補助率</t>
    <rPh sb="0" eb="3">
      <t>ホジョリツ</t>
    </rPh>
    <phoneticPr fontId="1"/>
  </si>
  <si>
    <t>この歳入歳出決算書（見込書）抄本は、原本と相違ないことを証明する。</t>
    <rPh sb="2" eb="4">
      <t>サイニュウ</t>
    </rPh>
    <rPh sb="4" eb="6">
      <t>サイシュツ</t>
    </rPh>
    <rPh sb="6" eb="8">
      <t>ケッサン</t>
    </rPh>
    <rPh sb="8" eb="9">
      <t>ショ</t>
    </rPh>
    <rPh sb="10" eb="12">
      <t>ミコミ</t>
    </rPh>
    <rPh sb="12" eb="13">
      <t>ショ</t>
    </rPh>
    <rPh sb="14" eb="16">
      <t>ショウホン</t>
    </rPh>
    <rPh sb="18" eb="20">
      <t>ゲンポン</t>
    </rPh>
    <rPh sb="21" eb="23">
      <t>ソウイ</t>
    </rPh>
    <rPh sb="28" eb="30">
      <t>ショウメイ</t>
    </rPh>
    <phoneticPr fontId="16"/>
  </si>
  <si>
    <t>養護老人ホーム</t>
    <rPh sb="0" eb="2">
      <t>ヨウゴ</t>
    </rPh>
    <rPh sb="2" eb="4">
      <t>ロウジン</t>
    </rPh>
    <phoneticPr fontId="1"/>
  </si>
  <si>
    <t>軽費老人ホーム</t>
    <rPh sb="0" eb="4">
      <t>ケイヒロウジン</t>
    </rPh>
    <phoneticPr fontId="1"/>
  </si>
  <si>
    <t>年度</t>
    <rPh sb="0" eb="2">
      <t>ネンド</t>
    </rPh>
    <phoneticPr fontId="1"/>
  </si>
  <si>
    <t>補助金額</t>
    <rPh sb="0" eb="4">
      <t>ホジョキンガク</t>
    </rPh>
    <phoneticPr fontId="1"/>
  </si>
  <si>
    <t>※自動入力</t>
    <rPh sb="1" eb="5">
      <t>ジドウニュウリョク</t>
    </rPh>
    <phoneticPr fontId="1"/>
  </si>
  <si>
    <t>起算日</t>
    <rPh sb="0" eb="3">
      <t>キサンビ</t>
    </rPh>
    <phoneticPr fontId="1"/>
  </si>
  <si>
    <t>補助基準額</t>
    <rPh sb="0" eb="2">
      <t>ホジョ</t>
    </rPh>
    <rPh sb="2" eb="4">
      <t>キジュン</t>
    </rPh>
    <rPh sb="4" eb="5">
      <t>ガク</t>
    </rPh>
    <phoneticPr fontId="1"/>
  </si>
  <si>
    <t>←</t>
    <phoneticPr fontId="1"/>
  </si>
  <si>
    <t>交付決定日</t>
    <rPh sb="0" eb="5">
      <t>コウフケッテイビ</t>
    </rPh>
    <phoneticPr fontId="1"/>
  </si>
  <si>
    <t>年</t>
    <rPh sb="0" eb="1">
      <t>ネン</t>
    </rPh>
    <phoneticPr fontId="1"/>
  </si>
  <si>
    <t>月</t>
    <rPh sb="0" eb="1">
      <t>ガツ</t>
    </rPh>
    <phoneticPr fontId="1"/>
  </si>
  <si>
    <t>日</t>
    <rPh sb="0" eb="1">
      <t>ニチ</t>
    </rPh>
    <phoneticPr fontId="1"/>
  </si>
  <si>
    <t>令和</t>
    <rPh sb="0" eb="2">
      <t>レイワ</t>
    </rPh>
    <phoneticPr fontId="1"/>
  </si>
  <si>
    <t>文書番号</t>
    <rPh sb="0" eb="4">
      <t>ブンショバンゴウ</t>
    </rPh>
    <phoneticPr fontId="1"/>
  </si>
  <si>
    <t>高第</t>
    <phoneticPr fontId="1"/>
  </si>
  <si>
    <t>号</t>
    <rPh sb="0" eb="1">
      <t>ゴウ</t>
    </rPh>
    <phoneticPr fontId="1"/>
  </si>
  <si>
    <t>支出額×補助率</t>
    <rPh sb="0" eb="3">
      <t>シシュツガク</t>
    </rPh>
    <rPh sb="4" eb="7">
      <t>ホジョリツ</t>
    </rPh>
    <phoneticPr fontId="16"/>
  </si>
  <si>
    <t>①'介護テクノロジー等の導入支援事業</t>
    <rPh sb="2" eb="4">
      <t>カイゴ</t>
    </rPh>
    <rPh sb="10" eb="11">
      <t>トウ</t>
    </rPh>
    <rPh sb="12" eb="14">
      <t>ドウニュウ</t>
    </rPh>
    <rPh sb="14" eb="16">
      <t>シエン</t>
    </rPh>
    <rPh sb="16" eb="18">
      <t>ジギョウ</t>
    </rPh>
    <phoneticPr fontId="16"/>
  </si>
  <si>
    <t>②介護テクノロジーパッケージ型導入支援事業</t>
    <rPh sb="1" eb="3">
      <t>カイゴ</t>
    </rPh>
    <rPh sb="14" eb="15">
      <t>ガタ</t>
    </rPh>
    <rPh sb="15" eb="17">
      <t>ドウニュウ</t>
    </rPh>
    <rPh sb="17" eb="19">
      <t>シエン</t>
    </rPh>
    <rPh sb="19" eb="21">
      <t>ジギョウ</t>
    </rPh>
    <phoneticPr fontId="1"/>
  </si>
  <si>
    <t>交付申請書との一致</t>
    <rPh sb="0" eb="5">
      <t>コウフシンセイショ</t>
    </rPh>
    <rPh sb="7" eb="9">
      <t>イッチ</t>
    </rPh>
    <phoneticPr fontId="1"/>
  </si>
  <si>
    <t>A</t>
    <rPh sb="0" eb="1">
      <t>ゼイヌ</t>
    </rPh>
    <phoneticPr fontId="16"/>
  </si>
  <si>
    <t>台数</t>
    <rPh sb="0" eb="2">
      <t>ダイスウ</t>
    </rPh>
    <phoneticPr fontId="16"/>
  </si>
  <si>
    <t>情報端末上限</t>
    <rPh sb="0" eb="4">
      <t>ジョウホウタンマツ</t>
    </rPh>
    <rPh sb="4" eb="6">
      <t>ジョウゲン</t>
    </rPh>
    <phoneticPr fontId="16"/>
  </si>
  <si>
    <t>B 所要額（税抜）</t>
    <rPh sb="2" eb="4">
      <t>ショヨウ</t>
    </rPh>
    <rPh sb="4" eb="5">
      <t>ガク</t>
    </rPh>
    <rPh sb="6" eb="8">
      <t>ゼイヌ</t>
    </rPh>
    <phoneticPr fontId="16"/>
  </si>
  <si>
    <t>C</t>
    <phoneticPr fontId="16"/>
  </si>
  <si>
    <t>D=（A－C）</t>
    <phoneticPr fontId="16"/>
  </si>
  <si>
    <t>E（＝D×3/4）</t>
    <phoneticPr fontId="16"/>
  </si>
  <si>
    <t>補助基準額</t>
    <rPh sb="0" eb="5">
      <t>ホジョキジュンガク</t>
    </rPh>
    <phoneticPr fontId="16"/>
  </si>
  <si>
    <t>ケアプランデータ連携システムにより
５事業所以上連携</t>
    <rPh sb="8" eb="10">
      <t>レンケイ</t>
    </rPh>
    <rPh sb="19" eb="22">
      <t>ジギョウショ</t>
    </rPh>
    <rPh sb="22" eb="24">
      <t>イジョウ</t>
    </rPh>
    <rPh sb="24" eb="26">
      <t>レンケイ</t>
    </rPh>
    <phoneticPr fontId="16"/>
  </si>
  <si>
    <t>ケアプラン５事業所</t>
    <rPh sb="6" eb="9">
      <t>ジギョウショ</t>
    </rPh>
    <phoneticPr fontId="16"/>
  </si>
  <si>
    <t>〇</t>
    <phoneticPr fontId="16"/>
  </si>
  <si>
    <t>×</t>
    <phoneticPr fontId="16"/>
  </si>
  <si>
    <t>ケアプランデータ連携にかかる</t>
    <rPh sb="8" eb="10">
      <t>レンケイ</t>
    </rPh>
    <phoneticPr fontId="1"/>
  </si>
  <si>
    <t>職員数にかかる</t>
    <rPh sb="0" eb="2">
      <t>ショクイン</t>
    </rPh>
    <rPh sb="2" eb="3">
      <t>スウ</t>
    </rPh>
    <phoneticPr fontId="1"/>
  </si>
  <si>
    <t>申請額</t>
    <rPh sb="0" eb="3">
      <t>シンセイガク</t>
    </rPh>
    <phoneticPr fontId="16"/>
  </si>
  <si>
    <t>I　　補助基準加算額</t>
    <rPh sb="3" eb="5">
      <t>ホジョ</t>
    </rPh>
    <rPh sb="5" eb="7">
      <t>キジュン</t>
    </rPh>
    <rPh sb="7" eb="9">
      <t>カサン</t>
    </rPh>
    <rPh sb="9" eb="10">
      <t>ガク</t>
    </rPh>
    <phoneticPr fontId="16"/>
  </si>
  <si>
    <t>（円）</t>
    <rPh sb="1" eb="2">
      <t>エン</t>
    </rPh>
    <phoneticPr fontId="1"/>
  </si>
  <si>
    <t>口座名義（カナ）</t>
    <rPh sb="0" eb="4">
      <t>コウザメイギ</t>
    </rPh>
    <phoneticPr fontId="1"/>
  </si>
  <si>
    <t>口座名義</t>
    <rPh sb="0" eb="2">
      <t>コウザ</t>
    </rPh>
    <rPh sb="2" eb="4">
      <t>メイギ</t>
    </rPh>
    <phoneticPr fontId="1"/>
  </si>
  <si>
    <t>⇒該当する選択肢の横に○印をつけてください</t>
    <rPh sb="1" eb="3">
      <t>ガイトウ</t>
    </rPh>
    <rPh sb="5" eb="8">
      <t>センタクシ</t>
    </rPh>
    <rPh sb="9" eb="10">
      <t>ヨコ</t>
    </rPh>
    <rPh sb="12" eb="13">
      <t>シルシ</t>
    </rPh>
    <phoneticPr fontId="16"/>
  </si>
  <si>
    <t>⇒プルダウンメニューから該当する選択肢を1つ選んでください</t>
    <rPh sb="12" eb="14">
      <t>ガイトウ</t>
    </rPh>
    <rPh sb="16" eb="19">
      <t>センタクシ</t>
    </rPh>
    <rPh sb="22" eb="23">
      <t>エラ</t>
    </rPh>
    <phoneticPr fontId="16"/>
  </si>
  <si>
    <t>⇒文字等を直接入力してください</t>
    <rPh sb="1" eb="3">
      <t>モジ</t>
    </rPh>
    <rPh sb="3" eb="4">
      <t>トウ</t>
    </rPh>
    <rPh sb="5" eb="7">
      <t>チョクセツ</t>
    </rPh>
    <rPh sb="7" eb="9">
      <t>ニュウリョク</t>
    </rPh>
    <phoneticPr fontId="16"/>
  </si>
  <si>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</si>
  <si>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</si>
  <si>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</si>
  <si>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</si>
  <si>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</si>
  <si>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</si>
  <si>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</si>
  <si>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(3)</t>
  </si>
  <si>
    <t>事業所所在都道府県</t>
    <rPh sb="0" eb="3">
      <t>ジギョウショ</t>
    </rPh>
    <rPh sb="3" eb="9">
      <t>ショザイトドウフケン</t>
    </rPh>
    <phoneticPr fontId="1"/>
  </si>
  <si>
    <t>(4)</t>
  </si>
  <si>
    <t>事業所所在住所</t>
    <rPh sb="0" eb="3">
      <t>ジギョウショ</t>
    </rPh>
    <rPh sb="3" eb="5">
      <t>ショザイ</t>
    </rPh>
    <rPh sb="5" eb="7">
      <t>ジュウショ</t>
    </rPh>
    <phoneticPr fontId="1"/>
  </si>
  <si>
    <t>(5)</t>
  </si>
  <si>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</si>
  <si>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</si>
  <si>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</si>
  <si>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</si>
  <si>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</si>
  <si>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</si>
  <si>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</si>
  <si>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</si>
  <si>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</si>
  <si>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</si>
  <si>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</si>
  <si>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</si>
  <si>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</si>
  <si>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</si>
  <si>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（自由記述）</t>
    <rPh sb="1" eb="3">
      <t>ジユウ</t>
    </rPh>
    <rPh sb="3" eb="5">
      <t>キジュツ</t>
    </rPh>
    <phoneticPr fontId="1"/>
  </si>
  <si>
    <t>①-2　導入する機器等</t>
    <rPh sb="4" eb="6">
      <t>ドウニュウ</t>
    </rPh>
    <rPh sb="8" eb="10">
      <t>キキ</t>
    </rPh>
    <rPh sb="10" eb="11">
      <t>トウ</t>
    </rPh>
    <phoneticPr fontId="1"/>
  </si>
  <si>
    <t>介護ソフト等</t>
    <rPh sb="0" eb="2">
      <t>カイゴ</t>
    </rPh>
    <rPh sb="5" eb="6">
      <t>トウ</t>
    </rPh>
    <phoneticPr fontId="1"/>
  </si>
  <si>
    <t>モバイルPC</t>
    <phoneticPr fontId="1"/>
  </si>
  <si>
    <t>※導入済み機器は「●」を、
　 今年度導入予定機器は「○」を入力ください</t>
    <rPh sb="16" eb="19">
      <t>コンネンド</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</si>
  <si>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</si>
  <si>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58"/>
  </si>
  <si>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</si>
  <si>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</si>
  <si>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</si>
  <si>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</si>
  <si>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</si>
  <si>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</si>
  <si>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</si>
  <si>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</si>
  <si>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</si>
  <si>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</si>
  <si>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</si>
  <si>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</si>
  <si>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</si>
  <si>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</si>
  <si>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</si>
  <si>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</si>
  <si>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</si>
  <si>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</si>
  <si>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</si>
  <si>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利用者ごとの計画作成や記録に係る書類（例：アセスメントシート、サービス担当者会議録）</t>
    <rPh sb="19" eb="20">
      <t>レイ</t>
    </rPh>
    <rPh sb="35" eb="38">
      <t>タントウシャ</t>
    </rPh>
    <rPh sb="38" eb="41">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</si>
  <si>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</si>
  <si>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</si>
  <si>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</si>
  <si>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</si>
  <si>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</si>
  <si>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</si>
  <si>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</si>
  <si>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</si>
  <si>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</si>
  <si>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</si>
  <si>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択一</t>
    <rPh sb="0" eb="2">
      <t>タクイツ</t>
    </rPh>
    <phoneticPr fontId="1"/>
  </si>
  <si>
    <t>⑧-2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</si>
  <si>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</si>
  <si>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</si>
  <si>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⑨　セキュリティ対策</t>
    <rPh sb="8" eb="10">
      <t>タイサク</t>
    </rPh>
    <phoneticPr fontId="1"/>
  </si>
  <si>
    <t>「ＳＥＣＹＲＩＴＹ　ＡＣＴＩＯＮ」宣言　　　択一</t>
    <rPh sb="17" eb="19">
      <t>センゲン</t>
    </rPh>
    <rPh sb="22" eb="24">
      <t>タクイツ</t>
    </rPh>
    <phoneticPr fontId="1"/>
  </si>
  <si>
    <t>補助基準額</t>
    <rPh sb="0" eb="5">
      <t>ホジョキジュンガク</t>
    </rPh>
    <phoneticPr fontId="1"/>
  </si>
  <si>
    <t>導入する介護ソフト</t>
    <rPh sb="0" eb="2">
      <t>ドウニュウ</t>
    </rPh>
    <rPh sb="4" eb="6">
      <t>カイゴ</t>
    </rPh>
    <phoneticPr fontId="1"/>
  </si>
  <si>
    <t>ロボットの種類</t>
    <rPh sb="5" eb="7">
      <t>シュルイ</t>
    </rPh>
    <phoneticPr fontId="16"/>
  </si>
  <si>
    <t>名称</t>
    <rPh sb="0" eb="2">
      <t>メイショウ</t>
    </rPh>
    <phoneticPr fontId="16"/>
  </si>
  <si>
    <t>補助金所要額</t>
    <rPh sb="0" eb="3">
      <t>ホジョキン</t>
    </rPh>
    <rPh sb="3" eb="6">
      <t>ショヨウガク</t>
    </rPh>
    <phoneticPr fontId="16"/>
  </si>
  <si>
    <t>G(=E-F)</t>
    <phoneticPr fontId="16"/>
  </si>
  <si>
    <t>F（=B×3/4-10万×台数）</t>
    <rPh sb="11" eb="12">
      <t>マン</t>
    </rPh>
    <rPh sb="13" eb="15">
      <t>ダイスウ</t>
    </rPh>
    <phoneticPr fontId="16"/>
  </si>
  <si>
    <t>H　補助基準額</t>
    <phoneticPr fontId="16"/>
  </si>
  <si>
    <r>
      <t>（注４）</t>
    </r>
    <r>
      <rPr>
        <sz val="11"/>
        <color rgb="FFFF0000"/>
        <rFont val="ＭＳ Ｐゴシック"/>
        <family val="3"/>
        <charset val="128"/>
      </rPr>
      <t>補助金所要額（G）</t>
    </r>
    <r>
      <rPr>
        <sz val="11"/>
        <rFont val="ＭＳ Ｐゴシック"/>
        <family val="3"/>
        <charset val="128"/>
      </rPr>
      <t>について、1,000円未満の端数が生じた場合には、これを切り捨てた額を記入すること。</t>
    </r>
    <rPh sb="4" eb="7">
      <t>ホジョキン</t>
    </rPh>
    <rPh sb="7" eb="9">
      <t>ショヨウ</t>
    </rPh>
    <rPh sb="9" eb="10">
      <t>ガク</t>
    </rPh>
    <rPh sb="48" eb="50">
      <t>キニュウ</t>
    </rPh>
    <phoneticPr fontId="16"/>
  </si>
  <si>
    <t xml:space="preserve">H </t>
    <phoneticPr fontId="1"/>
  </si>
  <si>
    <t>J（＝H＋I）</t>
    <phoneticPr fontId="16"/>
  </si>
  <si>
    <t>補助金所要額</t>
    <phoneticPr fontId="1"/>
  </si>
  <si>
    <t>○</t>
  </si>
  <si>
    <t>G又はHのいずれか少ない方</t>
    <rPh sb="1" eb="2">
      <t>マタ</t>
    </rPh>
    <rPh sb="9" eb="10">
      <t>スク</t>
    </rPh>
    <rPh sb="12" eb="13">
      <t>ホウ</t>
    </rPh>
    <phoneticPr fontId="1"/>
  </si>
  <si>
    <t>G又はJのいずれか少ない方</t>
    <rPh sb="1" eb="2">
      <t>マタ</t>
    </rPh>
    <rPh sb="9" eb="10">
      <t>スク</t>
    </rPh>
    <rPh sb="12" eb="13">
      <t>ホウ</t>
    </rPh>
    <phoneticPr fontId="1"/>
  </si>
  <si>
    <t xml:space="preserve">（注３）C欄「寄付金その他の収入見込額」には、機器導入にあたって本補助金以外の収入があった場合に記載すること。 </t>
    <phoneticPr fontId="16"/>
  </si>
  <si>
    <t>支出見込額</t>
    <rPh sb="0" eb="2">
      <t>シシュツ</t>
    </rPh>
    <rPh sb="2" eb="4">
      <t>ミコミ</t>
    </rPh>
    <rPh sb="4" eb="5">
      <t>ガク</t>
    </rPh>
    <phoneticPr fontId="16"/>
  </si>
  <si>
    <t>支出額</t>
    <rPh sb="0" eb="2">
      <t>シシュツ</t>
    </rPh>
    <rPh sb="2" eb="3">
      <t>ガク</t>
    </rPh>
    <phoneticPr fontId="16"/>
  </si>
  <si>
    <t>支出額×補助率</t>
    <rPh sb="0" eb="2">
      <t>シシュツ</t>
    </rPh>
    <rPh sb="2" eb="3">
      <t>ガク</t>
    </rPh>
    <rPh sb="4" eb="7">
      <t>ホジョリツ</t>
    </rPh>
    <phoneticPr fontId="16"/>
  </si>
  <si>
    <t>支出見込額×補助率</t>
    <rPh sb="0" eb="2">
      <t>シシュツ</t>
    </rPh>
    <rPh sb="2" eb="4">
      <t>ミコミ</t>
    </rPh>
    <rPh sb="4" eb="5">
      <t>ガク</t>
    </rPh>
    <rPh sb="6" eb="9">
      <t>ホジョリツ</t>
    </rPh>
    <phoneticPr fontId="16"/>
  </si>
  <si>
    <t>実績額</t>
    <rPh sb="0" eb="3">
      <t>ジッセキガク</t>
    </rPh>
    <phoneticPr fontId="16"/>
  </si>
  <si>
    <t>介護ロボット等</t>
    <rPh sb="6" eb="7">
      <t>トウ</t>
    </rPh>
    <phoneticPr fontId="1"/>
  </si>
  <si>
    <t>介護ソフト</t>
    <rPh sb="0" eb="2">
      <t>カイゴ</t>
    </rPh>
    <phoneticPr fontId="16"/>
  </si>
  <si>
    <t>導入する介護ソフト</t>
    <rPh sb="0" eb="2">
      <t>ドウニュウ</t>
    </rPh>
    <rPh sb="4" eb="6">
      <t>カイゴ</t>
    </rPh>
    <phoneticPr fontId="16"/>
  </si>
  <si>
    <t>「介護業務支援」に該当する機器・ソフト等</t>
    <rPh sb="1" eb="5">
      <t>カイゴギョウム</t>
    </rPh>
    <rPh sb="5" eb="7">
      <t>シエン</t>
    </rPh>
    <rPh sb="9" eb="11">
      <t>ガイトウ</t>
    </rPh>
    <rPh sb="13" eb="15">
      <t>キキ</t>
    </rPh>
    <rPh sb="19" eb="20">
      <t>トウ</t>
    </rPh>
    <phoneticPr fontId="16"/>
  </si>
  <si>
    <t>左記と連動して効果が高まる機器・ソフト等</t>
    <rPh sb="0" eb="2">
      <t>サキ</t>
    </rPh>
    <rPh sb="3" eb="5">
      <t>レンドウ</t>
    </rPh>
    <rPh sb="7" eb="9">
      <t>コウカ</t>
    </rPh>
    <rPh sb="10" eb="11">
      <t>タカ</t>
    </rPh>
    <rPh sb="13" eb="15">
      <t>キキ</t>
    </rPh>
    <rPh sb="19" eb="20">
      <t>トウ</t>
    </rPh>
    <phoneticPr fontId="1"/>
  </si>
  <si>
    <t>変動なし</t>
    <rPh sb="0" eb="2">
      <t>ヘンドウ</t>
    </rPh>
    <phoneticPr fontId="16"/>
  </si>
  <si>
    <t>職員数
（職員数に応じて契約金額が変動する場合）</t>
    <rPh sb="0" eb="3">
      <t>ショクインスウ</t>
    </rPh>
    <rPh sb="5" eb="8">
      <t>ショクインスウ</t>
    </rPh>
    <rPh sb="9" eb="10">
      <t>オウ</t>
    </rPh>
    <rPh sb="12" eb="16">
      <t>ケイヤクキンガク</t>
    </rPh>
    <rPh sb="17" eb="19">
      <t>ヘンドウ</t>
    </rPh>
    <rPh sb="21" eb="23">
      <t>バアイ</t>
    </rPh>
    <phoneticPr fontId="1"/>
  </si>
  <si>
    <t>補助金所要額</t>
    <rPh sb="0" eb="6">
      <t>ホジョキンショヨウガク</t>
    </rPh>
    <phoneticPr fontId="1"/>
  </si>
  <si>
    <t>E（＝D×3/4）</t>
    <phoneticPr fontId="1"/>
  </si>
  <si>
    <t>H</t>
    <phoneticPr fontId="1"/>
  </si>
  <si>
    <t>導入する介護ロボット等</t>
    <rPh sb="0" eb="2">
      <t>ドウニュウ</t>
    </rPh>
    <rPh sb="4" eb="6">
      <t>カイゴ</t>
    </rPh>
    <rPh sb="10" eb="11">
      <t>トウ</t>
    </rPh>
    <phoneticPr fontId="16"/>
  </si>
  <si>
    <t>様式1別紙</t>
    <rPh sb="0" eb="2">
      <t>ヨウシキ</t>
    </rPh>
    <rPh sb="3" eb="5">
      <t>ベッシ</t>
    </rPh>
    <phoneticPr fontId="1"/>
  </si>
  <si>
    <t>様式１</t>
    <rPh sb="0" eb="2">
      <t>ヨウシキ</t>
    </rPh>
    <phoneticPr fontId="1"/>
  </si>
  <si>
    <t>重点分野(移乗、入浴)</t>
    <rPh sb="0" eb="4">
      <t>ジュウテンブンヤ</t>
    </rPh>
    <rPh sb="5" eb="7">
      <t>イジョウ</t>
    </rPh>
    <rPh sb="8" eb="10">
      <t>ニュウヨク</t>
    </rPh>
    <phoneticPr fontId="1"/>
  </si>
  <si>
    <t>その他(重点分野以外)</t>
    <rPh sb="2" eb="3">
      <t>タ</t>
    </rPh>
    <rPh sb="4" eb="8">
      <t>ジュウテンブンヤ</t>
    </rPh>
    <rPh sb="8" eb="10">
      <t>イガイ</t>
    </rPh>
    <phoneticPr fontId="1"/>
  </si>
  <si>
    <t>入力漏れ箇所数</t>
    <rPh sb="0" eb="3">
      <t>ニュウリョクモ</t>
    </rPh>
    <rPh sb="4" eb="7">
      <t>カショスウ</t>
    </rPh>
    <phoneticPr fontId="1"/>
  </si>
  <si>
    <t>※０以外の数字が入っている場合は入力漏れがありますので、該当様式を再確認ください</t>
    <rPh sb="2" eb="4">
      <t>イガイ</t>
    </rPh>
    <rPh sb="5" eb="7">
      <t>スウジ</t>
    </rPh>
    <rPh sb="8" eb="9">
      <t>ハイ</t>
    </rPh>
    <rPh sb="13" eb="15">
      <t>バアイ</t>
    </rPh>
    <rPh sb="16" eb="18">
      <t>ニュウリョク</t>
    </rPh>
    <rPh sb="18" eb="19">
      <t>モ</t>
    </rPh>
    <rPh sb="28" eb="30">
      <t>ガイトウ</t>
    </rPh>
    <rPh sb="30" eb="32">
      <t>ヨウシキ</t>
    </rPh>
    <rPh sb="33" eb="36">
      <t>サイカクニン</t>
    </rPh>
    <phoneticPr fontId="1"/>
  </si>
  <si>
    <t>歳入歳出予算</t>
    <rPh sb="0" eb="4">
      <t>サイニュウサイシュツ</t>
    </rPh>
    <rPh sb="4" eb="6">
      <t>ヨサン</t>
    </rPh>
    <phoneticPr fontId="1"/>
  </si>
  <si>
    <t>県からの交付決定通知をご参照の上、転記ください。</t>
    <rPh sb="0" eb="1">
      <t>ケン</t>
    </rPh>
    <rPh sb="4" eb="8">
      <t>コウフケッテイ</t>
    </rPh>
    <rPh sb="8" eb="10">
      <t>ツウチ</t>
    </rPh>
    <rPh sb="12" eb="14">
      <t>サンショウ</t>
    </rPh>
    <rPh sb="15" eb="16">
      <t>ウエ</t>
    </rPh>
    <rPh sb="17" eb="19">
      <t>テンキ</t>
    </rPh>
    <phoneticPr fontId="1"/>
  </si>
  <si>
    <t>※記入すると様式上に反映されます。</t>
  </si>
  <si>
    <t>実績額</t>
    <rPh sb="0" eb="3">
      <t>ジッセキガク</t>
    </rPh>
    <phoneticPr fontId="1"/>
  </si>
  <si>
    <t>F（=B×3/4
-10万×台数）</t>
    <rPh sb="12" eb="13">
      <t>マン</t>
    </rPh>
    <rPh sb="14" eb="16">
      <t>ダイスウ</t>
    </rPh>
    <phoneticPr fontId="16"/>
  </si>
  <si>
    <t>I＝G又はHのいずれか少ない方</t>
    <rPh sb="3" eb="4">
      <t>マタ</t>
    </rPh>
    <rPh sb="11" eb="12">
      <t>スク</t>
    </rPh>
    <rPh sb="14" eb="15">
      <t>ホウ</t>
    </rPh>
    <phoneticPr fontId="1"/>
  </si>
  <si>
    <t>情報端末の補助基準超過額</t>
    <phoneticPr fontId="16"/>
  </si>
  <si>
    <t>K＝G又はJのいずれか少ない方</t>
    <rPh sb="3" eb="4">
      <t>マタ</t>
    </rPh>
    <rPh sb="11" eb="12">
      <t>スク</t>
    </rPh>
    <rPh sb="14" eb="15">
      <t>ホウ</t>
    </rPh>
    <phoneticPr fontId="1"/>
  </si>
  <si>
    <t>実績額（単位：円）</t>
    <rPh sb="0" eb="3">
      <t>ジッセキガク</t>
    </rPh>
    <rPh sb="4" eb="6">
      <t>タンイ</t>
    </rPh>
    <rPh sb="7" eb="8">
      <t>エン</t>
    </rPh>
    <phoneticPr fontId="16"/>
  </si>
  <si>
    <t>事業所
所在地</t>
    <rPh sb="0" eb="3">
      <t>ジギョウショ</t>
    </rPh>
    <rPh sb="4" eb="7">
      <t>ショザイチ</t>
    </rPh>
    <phoneticPr fontId="16"/>
  </si>
  <si>
    <t>富山市</t>
    <rPh sb="0" eb="3">
      <t>トヤマシ</t>
    </rPh>
    <phoneticPr fontId="16"/>
  </si>
  <si>
    <t>高岡市</t>
    <rPh sb="0" eb="3">
      <t>タカオカシ</t>
    </rPh>
    <phoneticPr fontId="16"/>
  </si>
  <si>
    <t>魚津市</t>
    <rPh sb="0" eb="3">
      <t>ウオヅシ</t>
    </rPh>
    <phoneticPr fontId="16"/>
  </si>
  <si>
    <t>氷見市</t>
    <rPh sb="0" eb="3">
      <t>ヒミシ</t>
    </rPh>
    <phoneticPr fontId="16"/>
  </si>
  <si>
    <t>滑川市</t>
    <rPh sb="0" eb="3">
      <t>ナメリカワシ</t>
    </rPh>
    <phoneticPr fontId="16"/>
  </si>
  <si>
    <t>黒部市</t>
    <rPh sb="0" eb="3">
      <t>クロベシ</t>
    </rPh>
    <phoneticPr fontId="16"/>
  </si>
  <si>
    <t>小矢部市</t>
    <rPh sb="0" eb="4">
      <t>オヤベシ</t>
    </rPh>
    <phoneticPr fontId="16"/>
  </si>
  <si>
    <t>砺波市</t>
    <rPh sb="0" eb="3">
      <t>トナミシ</t>
    </rPh>
    <phoneticPr fontId="16"/>
  </si>
  <si>
    <t>南砺市</t>
    <rPh sb="0" eb="3">
      <t>ナントシ</t>
    </rPh>
    <phoneticPr fontId="16"/>
  </si>
  <si>
    <t>射水市</t>
    <rPh sb="0" eb="3">
      <t>イミズシ</t>
    </rPh>
    <phoneticPr fontId="16"/>
  </si>
  <si>
    <t>舟橋村</t>
    <rPh sb="0" eb="3">
      <t>フナハシムラ</t>
    </rPh>
    <phoneticPr fontId="16"/>
  </si>
  <si>
    <t>上市町</t>
    <rPh sb="0" eb="3">
      <t>カミイチマチ</t>
    </rPh>
    <phoneticPr fontId="16"/>
  </si>
  <si>
    <t>立山町</t>
    <rPh sb="0" eb="3">
      <t>タテヤママチ</t>
    </rPh>
    <phoneticPr fontId="16"/>
  </si>
  <si>
    <t>入善町</t>
    <rPh sb="0" eb="3">
      <t>ニュウゼンマチ</t>
    </rPh>
    <phoneticPr fontId="16"/>
  </si>
  <si>
    <t>朝日町</t>
    <rPh sb="0" eb="3">
      <t>アサヒマチ</t>
    </rPh>
    <phoneticPr fontId="16"/>
  </si>
  <si>
    <t>非設置</t>
    <rPh sb="0" eb="1">
      <t>ヒ</t>
    </rPh>
    <rPh sb="1" eb="3">
      <t>セッチ</t>
    </rPh>
    <phoneticPr fontId="1"/>
  </si>
  <si>
    <t>様式1-3</t>
    <rPh sb="0" eb="2">
      <t>ヨウシキ</t>
    </rPh>
    <phoneticPr fontId="1"/>
  </si>
  <si>
    <t>(1)介護テクノロジー等の導入支援事業</t>
    <rPh sb="9" eb="10">
      <t>トウ</t>
    </rPh>
    <rPh sb="11" eb="15">
      <t>ドウニュウシエン</t>
    </rPh>
    <rPh sb="17" eb="19">
      <t>ジギョウ</t>
    </rPh>
    <phoneticPr fontId="1"/>
  </si>
  <si>
    <t>(2)介護テクノロジーパッケージ型導入支援事業</t>
    <rPh sb="3" eb="4">
      <t>カイゴ</t>
    </rPh>
    <rPh sb="15" eb="16">
      <t>ガタ</t>
    </rPh>
    <rPh sb="16" eb="20">
      <t>ドウニュウシエン</t>
    </rPh>
    <rPh sb="20" eb="22">
      <t>ジギョウ</t>
    </rPh>
    <phoneticPr fontId="16"/>
  </si>
  <si>
    <t>(1)介護テクノロジー等の導入支援事業</t>
    <rPh sb="3" eb="5">
      <t>カイゴ</t>
    </rPh>
    <rPh sb="11" eb="12">
      <t>トウ</t>
    </rPh>
    <rPh sb="13" eb="15">
      <t>ドウニュウ</t>
    </rPh>
    <rPh sb="15" eb="17">
      <t>シエン</t>
    </rPh>
    <rPh sb="17" eb="19">
      <t>ジギョウ</t>
    </rPh>
    <phoneticPr fontId="16"/>
  </si>
  <si>
    <t>(2)介護テクノロジーパッケージ型導入支援事業</t>
    <rPh sb="3" eb="5">
      <t>カイゴ</t>
    </rPh>
    <rPh sb="16" eb="17">
      <t>ガタ</t>
    </rPh>
    <rPh sb="17" eb="19">
      <t>ドウニュウ</t>
    </rPh>
    <rPh sb="19" eb="21">
      <t>シエン</t>
    </rPh>
    <rPh sb="21" eb="23">
      <t>ジギョウ</t>
    </rPh>
    <phoneticPr fontId="1"/>
  </si>
  <si>
    <t>(1)介護テクノロジー等の導入支援事業</t>
    <rPh sb="8" eb="9">
      <t>トウ</t>
    </rPh>
    <rPh sb="10" eb="14">
      <t>ドウニュウシエン</t>
    </rPh>
    <rPh sb="16" eb="18">
      <t>ジギョウ</t>
    </rPh>
    <phoneticPr fontId="1"/>
  </si>
  <si>
    <t>(2)介護テクノロジーパッケージ型導入支援事業</t>
    <rPh sb="2" eb="3">
      <t>カイゴ</t>
    </rPh>
    <rPh sb="14" eb="15">
      <t>ガタ</t>
    </rPh>
    <rPh sb="15" eb="19">
      <t>ドウニュウシエン</t>
    </rPh>
    <rPh sb="19" eb="21">
      <t>ジギョウ</t>
    </rPh>
    <phoneticPr fontId="16"/>
  </si>
  <si>
    <t>合計・・・（A）</t>
    <rPh sb="0" eb="1">
      <t>ゴウケイ</t>
    </rPh>
    <phoneticPr fontId="16"/>
  </si>
  <si>
    <t>１法人あたり補助上限額・・・（B）</t>
    <rPh sb="1" eb="3">
      <t>ホウジン</t>
    </rPh>
    <rPh sb="6" eb="8">
      <t>ホジョ</t>
    </rPh>
    <rPh sb="8" eb="10">
      <t>ジョウゲン</t>
    </rPh>
    <rPh sb="10" eb="11">
      <t>ガク</t>
    </rPh>
    <phoneticPr fontId="1"/>
  </si>
  <si>
    <t>交付申請額・・・（A）、（B）のいずれか小さいほう</t>
    <rPh sb="0" eb="2">
      <t>コウフ</t>
    </rPh>
    <rPh sb="2" eb="5">
      <t>シンセイガク</t>
    </rPh>
    <rPh sb="20" eb="21">
      <t>チイ</t>
    </rPh>
    <phoneticPr fontId="1"/>
  </si>
  <si>
    <t>←見守りのみ</t>
    <rPh sb="1" eb="3">
      <t>ミマモ</t>
    </rPh>
    <phoneticPr fontId="16"/>
  </si>
  <si>
    <t>重点分野(見守り機器)</t>
    <rPh sb="0" eb="4">
      <t>ジュウテンブンヤ</t>
    </rPh>
    <rPh sb="5" eb="7">
      <t>ミマモ</t>
    </rPh>
    <rPh sb="8" eb="10">
      <t>キキ</t>
    </rPh>
    <phoneticPr fontId="1"/>
  </si>
  <si>
    <t>重点分野(移乗・入浴・見守り以外)</t>
    <rPh sb="0" eb="4">
      <t>ジュウテンブンヤ</t>
    </rPh>
    <rPh sb="5" eb="7">
      <t>イジョウ</t>
    </rPh>
    <rPh sb="8" eb="10">
      <t>ニュウヨク</t>
    </rPh>
    <rPh sb="11" eb="13">
      <t>ミマモ</t>
    </rPh>
    <rPh sb="14" eb="16">
      <t>イガイ</t>
    </rPh>
    <phoneticPr fontId="1"/>
  </si>
  <si>
    <t xml:space="preserve">（注３）C欄「寄付金その他の収入見込額」には、機器導入にあたって本補助金以外の収入見込がある場合に記載すること。 </t>
    <phoneticPr fontId="1"/>
  </si>
  <si>
    <t>（円）</t>
    <phoneticPr fontId="1"/>
  </si>
  <si>
    <t>↑法人上限適用後の合計</t>
    <rPh sb="1" eb="3">
      <t>ホウジン</t>
    </rPh>
    <rPh sb="3" eb="5">
      <t>ジョウゲン</t>
    </rPh>
    <rPh sb="5" eb="7">
      <t>テキヨウ</t>
    </rPh>
    <rPh sb="7" eb="8">
      <t>ゴ</t>
    </rPh>
    <rPh sb="9" eb="11">
      <t>ゴウケイ</t>
    </rPh>
    <phoneticPr fontId="1"/>
  </si>
  <si>
    <t>３．補助金の振込先口座情報</t>
    <rPh sb="2" eb="5">
      <t>ホジョキン</t>
    </rPh>
    <rPh sb="6" eb="9">
      <t>フリコミサキ</t>
    </rPh>
    <rPh sb="9" eb="13">
      <t>コウザジョウホウ</t>
    </rPh>
    <phoneticPr fontId="1"/>
  </si>
  <si>
    <t xml:space="preserve">（注３）C欄「寄付金その他の収入見込額」には、機器導入にあたって本補助金以外の収入があった場合に記載すること。 </t>
    <phoneticPr fontId="1"/>
  </si>
  <si>
    <t>交付額・・・（A）、（B）のいずれか小さいほう</t>
    <rPh sb="0" eb="2">
      <t>コウフ</t>
    </rPh>
    <rPh sb="2" eb="3">
      <t>ガク</t>
    </rPh>
    <rPh sb="18" eb="19">
      <t>チイ</t>
    </rPh>
    <phoneticPr fontId="1"/>
  </si>
  <si>
    <r>
      <t>総事業費</t>
    </r>
    <r>
      <rPr>
        <b/>
        <sz val="11"/>
        <rFont val="ＭＳ Ｐゴシック"/>
        <family val="3"/>
        <charset val="128"/>
      </rPr>
      <t>のうち</t>
    </r>
    <r>
      <rPr>
        <sz val="11"/>
        <rFont val="ＭＳ Ｐゴシック"/>
        <family val="3"/>
        <charset val="128"/>
      </rPr>
      <t>、</t>
    </r>
    <r>
      <rPr>
        <b/>
        <sz val="11"/>
        <rFont val="ＭＳ Ｐゴシック"/>
        <family val="3"/>
        <charset val="128"/>
      </rPr>
      <t>情報端末</t>
    </r>
    <r>
      <rPr>
        <sz val="11"/>
        <rFont val="ＭＳ Ｐゴシック"/>
        <family val="3"/>
        <charset val="128"/>
      </rPr>
      <t xml:space="preserve">
（PC、タブレット）の導入費</t>
    </r>
    <rPh sb="0" eb="4">
      <t>ソウジギョウヒ</t>
    </rPh>
    <rPh sb="8" eb="12">
      <t>ジョウホウタンマツ</t>
    </rPh>
    <rPh sb="24" eb="26">
      <t>ドウニュウ</t>
    </rPh>
    <rPh sb="26" eb="27">
      <t>ヒ</t>
    </rPh>
    <phoneticPr fontId="16"/>
  </si>
  <si>
    <r>
      <t>総事業費</t>
    </r>
    <r>
      <rPr>
        <b/>
        <sz val="11"/>
        <rFont val="ＭＳ Ｐゴシック"/>
        <family val="3"/>
        <charset val="128"/>
      </rPr>
      <t>のうち</t>
    </r>
    <r>
      <rPr>
        <sz val="11"/>
        <rFont val="ＭＳ Ｐゴシック"/>
        <family val="3"/>
        <charset val="128"/>
      </rPr>
      <t>、情報端末（PC、タブレット）の導入費</t>
    </r>
    <rPh sb="0" eb="4">
      <t>ソウジギョウヒ</t>
    </rPh>
    <rPh sb="8" eb="12">
      <t>ジョウホウタンマツ</t>
    </rPh>
    <rPh sb="23" eb="25">
      <t>ドウニュウ</t>
    </rPh>
    <rPh sb="25" eb="26">
      <t>ヒ</t>
    </rPh>
    <phoneticPr fontId="16"/>
  </si>
  <si>
    <r>
      <t>総事業費</t>
    </r>
    <r>
      <rPr>
        <b/>
        <sz val="11"/>
        <rFont val="ＭＳ Ｐゴシック"/>
        <family val="3"/>
        <charset val="128"/>
      </rPr>
      <t>のうち</t>
    </r>
    <r>
      <rPr>
        <sz val="11"/>
        <rFont val="ＭＳ Ｐゴシック"/>
        <family val="3"/>
        <charset val="128"/>
      </rPr>
      <t>、情報端末
（PC、タブレット端末）の導入費</t>
    </r>
    <rPh sb="0" eb="4">
      <t>ソウジギョウヒ</t>
    </rPh>
    <rPh sb="8" eb="12">
      <t>ジョウホウタンマツ</t>
    </rPh>
    <rPh sb="26" eb="28">
      <t>ドウニュウ</t>
    </rPh>
    <rPh sb="28" eb="29">
      <t>ヒ</t>
    </rPh>
    <phoneticPr fontId="16"/>
  </si>
  <si>
    <t>（注４）補助金所要額（G）について、1,000円未満の端数が生じた場合には、これを切り捨てた額を記入すること。</t>
    <rPh sb="4" eb="7">
      <t>ホジョキン</t>
    </rPh>
    <rPh sb="7" eb="9">
      <t>ショヨウ</t>
    </rPh>
    <rPh sb="9" eb="10">
      <t>ガク</t>
    </rPh>
    <rPh sb="48" eb="50">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</si>
</sst>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_);[Red]\(#,##0\)"/>
    <numFmt numFmtId="178" formatCode="0&quot;人&quot;"/>
    <numFmt numFmtId="179" formatCode="0&quot;台&quot;"/>
    <numFmt numFmtId="180" formatCode="#,###&quot;円&quot;"/>
    <numFmt numFmtId="181" formatCode="#,##0_ "/>
    <numFmt numFmtId="182" formatCode="0_ "/>
    <numFmt numFmtId="183" formatCode="#,###"/>
    <numFmt numFmtId="184" formatCode="#"/>
    <numFmt numFmtId="185" formatCode="e"/>
    <numFmt numFmtId="186" formatCode="#,###\ "/>
    <numFmt numFmtId="187" formatCode="[DBNum3][$-411]#,##0"/>
  </numFmts>
  <fonts count="7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b/>
      <sz val="9"/>
      <color indexed="81"/>
      <name val="MS P ゴシック"/>
      <family val="3"/>
      <charset val="128"/>
    </font>
    <font>
      <sz val="11"/>
      <name val="游ゴシック"/>
      <family val="3"/>
      <charset val="128"/>
    </font>
    <font>
      <sz val="14"/>
      <name val="游ゴシック"/>
      <family val="3"/>
      <charset val="128"/>
    </font>
    <font>
      <u/>
      <sz val="11"/>
      <color theme="10"/>
      <name val="游ゴシック"/>
      <family val="3"/>
      <charset val="128"/>
      <scheme val="minor"/>
    </font>
    <font>
      <b/>
      <sz val="11"/>
      <color indexed="81"/>
      <name val="MS P ゴシック"/>
      <family val="3"/>
      <charset val="128"/>
    </font>
    <font>
      <sz val="11"/>
      <color indexed="81"/>
      <name val="MS P ゴシック"/>
      <family val="3"/>
      <charset val="128"/>
    </font>
    <font>
      <sz val="10"/>
      <color rgb="FF000000"/>
      <name val="Times New Roman"/>
      <family val="1"/>
    </font>
    <font>
      <b/>
      <sz val="11"/>
      <color rgb="FFFF000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6"/>
      <name val="ＭＳ Ｐゴシック"/>
      <family val="3"/>
      <charset val="128"/>
    </font>
    <font>
      <b/>
      <sz val="16"/>
      <name val="ＭＳ Ｐゴシック"/>
      <family val="3"/>
      <charset val="128"/>
    </font>
    <font>
      <sz val="22"/>
      <name val="ＭＳ Ｐゴシック"/>
      <family val="3"/>
      <charset val="128"/>
    </font>
    <font>
      <b/>
      <sz val="11"/>
      <color rgb="FF0070C0"/>
      <name val="ＭＳ Ｐゴシック"/>
      <family val="3"/>
      <charset val="128"/>
    </font>
    <font>
      <u/>
      <sz val="11"/>
      <name val="ＭＳ Ｐゴシック"/>
      <family val="3"/>
      <charset val="128"/>
    </font>
    <font>
      <sz val="14"/>
      <color theme="1"/>
      <name val="ＭＳ Ｐゴシック"/>
      <family val="3"/>
      <charset val="128"/>
    </font>
    <font>
      <sz val="14"/>
      <name val="ＭＳ Ｐゴシック"/>
      <family val="3"/>
      <charset val="128"/>
    </font>
    <font>
      <u/>
      <sz val="11"/>
      <color theme="10"/>
      <name val="游ゴシック"/>
      <family val="2"/>
      <charset val="128"/>
      <scheme val="minor"/>
    </font>
    <font>
      <sz val="12"/>
      <color rgb="FFFF0000"/>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b/>
      <sz val="11"/>
      <color theme="1"/>
      <name val="ＭＳ Ｐゴシック"/>
      <family val="3"/>
      <charset val="128"/>
    </font>
    <font>
      <sz val="12"/>
      <color rgb="FFFFC000"/>
      <name val="ＭＳ Ｐゴシック"/>
      <family val="3"/>
      <charset val="128"/>
    </font>
    <font>
      <sz val="10"/>
      <color theme="1"/>
      <name val="ＭＳ Ｐ明朝"/>
      <family val="1"/>
      <charset val="128"/>
    </font>
    <font>
      <b/>
      <sz val="16"/>
      <color theme="1"/>
      <name val="ＭＳ ゴシック"/>
      <family val="3"/>
      <charset val="128"/>
    </font>
    <font>
      <sz val="16"/>
      <color theme="1"/>
      <name val="ＭＳ ゴシック"/>
      <family val="3"/>
      <charset val="128"/>
    </font>
    <font>
      <sz val="16"/>
      <color theme="1"/>
      <name val="メイリオ"/>
      <family val="3"/>
      <charset val="128"/>
    </font>
    <font>
      <sz val="12"/>
      <color theme="1"/>
      <name val="メイリオ"/>
      <family val="3"/>
      <charset val="128"/>
    </font>
    <font>
      <b/>
      <sz val="16"/>
      <color theme="1"/>
      <name val="メイリオ"/>
      <family val="3"/>
      <charset val="128"/>
    </font>
    <font>
      <b/>
      <sz val="12"/>
      <name val="ＭＳ Ｐゴシック"/>
      <family val="3"/>
      <charset val="128"/>
    </font>
    <font>
      <b/>
      <sz val="12"/>
      <color theme="1"/>
      <name val="ＭＳ Ｐ明朝"/>
      <family val="1"/>
      <charset val="128"/>
    </font>
    <font>
      <b/>
      <sz val="11"/>
      <name val="ＭＳ Ｐゴシック"/>
      <family val="3"/>
      <charset val="128"/>
    </font>
    <font>
      <sz val="12"/>
      <color theme="0" tint="-0.14999847407452621"/>
      <name val="ＭＳ Ｐ明朝"/>
      <family val="1"/>
      <charset val="128"/>
    </font>
  </fonts>
  <fills count="12">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diagonalUp="1">
      <left style="thin">
        <color indexed="64"/>
      </left>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0" fillId="0" borderId="0"/>
    <xf numFmtId="0" fontId="14" fillId="0" borderId="0">
      <alignment vertical="center"/>
    </xf>
    <xf numFmtId="0" fontId="31" fillId="0" borderId="0" applyNumberFormat="0" applyFill="0" applyBorder="0" applyAlignment="0" applyProtection="0">
      <alignment vertical="center"/>
    </xf>
    <xf numFmtId="38" fontId="4" fillId="0" borderId="0" applyFont="0" applyFill="0" applyBorder="0" applyAlignment="0" applyProtection="0">
      <alignment vertical="center"/>
    </xf>
    <xf numFmtId="0" fontId="14" fillId="0" borderId="0"/>
    <xf numFmtId="0" fontId="34" fillId="0" borderId="0"/>
    <xf numFmtId="0" fontId="47" fillId="0" borderId="0" applyNumberFormat="0" applyFill="0" applyBorder="0" applyAlignment="0" applyProtection="0">
      <alignment vertical="center"/>
    </xf>
  </cellStyleXfs>
  <cellXfs count="683">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7" fillId="0" borderId="0" xfId="6" applyFont="1" applyAlignment="1">
      <alignment horizontal="left" vertical="center"/>
    </xf>
    <xf numFmtId="0" fontId="17" fillId="0" borderId="0" xfId="6" applyFont="1" applyAlignment="1">
      <alignment vertical="center"/>
    </xf>
    <xf numFmtId="0" fontId="22" fillId="0" borderId="0" xfId="6" applyFont="1" applyAlignment="1">
      <alignment vertical="center"/>
    </xf>
    <xf numFmtId="0" fontId="17" fillId="0" borderId="1" xfId="6" applyFont="1" applyBorder="1" applyAlignment="1">
      <alignment horizontal="center" vertical="center"/>
    </xf>
    <xf numFmtId="0" fontId="17" fillId="3" borderId="1" xfId="6" applyFont="1" applyFill="1" applyBorder="1" applyAlignment="1" applyProtection="1">
      <alignment vertical="center"/>
      <protection locked="0"/>
    </xf>
    <xf numFmtId="178" fontId="17" fillId="3"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7" fillId="0" borderId="1" xfId="6" applyFont="1" applyBorder="1" applyAlignment="1">
      <alignment horizontal="center" vertical="center" wrapText="1"/>
    </xf>
    <xf numFmtId="0" fontId="17" fillId="3"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3" borderId="8" xfId="6" applyFont="1" applyFill="1" applyBorder="1" applyAlignment="1" applyProtection="1">
      <alignment horizontal="right" vertical="center"/>
      <protection locked="0"/>
    </xf>
    <xf numFmtId="0" fontId="17" fillId="3" borderId="7" xfId="6" applyFont="1" applyFill="1" applyBorder="1" applyAlignment="1" applyProtection="1">
      <alignment vertical="center"/>
      <protection locked="0"/>
    </xf>
    <xf numFmtId="0" fontId="17" fillId="3" borderId="8" xfId="6" applyFont="1" applyFill="1" applyBorder="1" applyAlignment="1" applyProtection="1">
      <alignment vertical="center"/>
      <protection locked="0"/>
    </xf>
    <xf numFmtId="56" fontId="17" fillId="3"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5" fillId="0" borderId="0" xfId="6" applyFont="1" applyAlignment="1">
      <alignment vertical="center"/>
    </xf>
    <xf numFmtId="38" fontId="17" fillId="0" borderId="33" xfId="5" applyFont="1" applyBorder="1" applyAlignment="1">
      <alignment vertical="center"/>
    </xf>
    <xf numFmtId="180" fontId="17" fillId="0" borderId="38" xfId="5" applyNumberFormat="1" applyFont="1" applyBorder="1" applyAlignment="1">
      <alignment horizontal="right" vertical="center"/>
    </xf>
    <xf numFmtId="38" fontId="17" fillId="0" borderId="54" xfId="5" applyFont="1" applyBorder="1" applyAlignment="1">
      <alignment vertical="center"/>
    </xf>
    <xf numFmtId="180" fontId="17" fillId="0" borderId="53" xfId="5" applyNumberFormat="1" applyFont="1" applyBorder="1" applyAlignment="1">
      <alignment horizontal="right" vertical="center"/>
    </xf>
    <xf numFmtId="0" fontId="17" fillId="0" borderId="33" xfId="3" applyFont="1" applyBorder="1" applyAlignment="1">
      <alignment horizontal="center" vertical="center"/>
    </xf>
    <xf numFmtId="56" fontId="25"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5"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4" fillId="0" borderId="35" xfId="6" applyFont="1" applyFill="1" applyBorder="1" applyAlignment="1" applyProtection="1">
      <alignment vertical="center"/>
      <protection locked="0"/>
    </xf>
    <xf numFmtId="0" fontId="17" fillId="3" borderId="47" xfId="6" applyFont="1" applyFill="1" applyBorder="1" applyAlignment="1" applyProtection="1">
      <alignment vertical="center"/>
      <protection locked="0"/>
    </xf>
    <xf numFmtId="180" fontId="17" fillId="3" borderId="47" xfId="6" applyNumberFormat="1" applyFont="1" applyFill="1" applyBorder="1" applyAlignment="1" applyProtection="1">
      <alignment vertical="center"/>
      <protection locked="0"/>
    </xf>
    <xf numFmtId="0" fontId="17" fillId="3" borderId="49" xfId="6" applyFont="1" applyFill="1" applyBorder="1" applyAlignment="1" applyProtection="1">
      <alignment vertical="center"/>
      <protection locked="0"/>
    </xf>
    <xf numFmtId="180" fontId="17" fillId="3" borderId="49" xfId="6" applyNumberFormat="1" applyFont="1" applyFill="1" applyBorder="1" applyAlignment="1" applyProtection="1">
      <alignment vertical="center"/>
      <protection locked="0"/>
    </xf>
    <xf numFmtId="0" fontId="17" fillId="3" borderId="62" xfId="6" applyFont="1" applyFill="1" applyBorder="1" applyAlignment="1" applyProtection="1">
      <alignment vertical="center"/>
      <protection locked="0"/>
    </xf>
    <xf numFmtId="180" fontId="17" fillId="3" borderId="62" xfId="6" applyNumberFormat="1" applyFont="1" applyFill="1" applyBorder="1" applyAlignment="1" applyProtection="1">
      <alignment vertical="center"/>
      <protection locked="0"/>
    </xf>
    <xf numFmtId="0" fontId="17" fillId="3" borderId="65" xfId="6" applyFont="1" applyFill="1" applyBorder="1" applyAlignment="1" applyProtection="1">
      <alignment vertical="center"/>
      <protection locked="0"/>
    </xf>
    <xf numFmtId="180" fontId="17" fillId="3" borderId="65" xfId="6" applyNumberFormat="1" applyFont="1" applyFill="1" applyBorder="1" applyAlignment="1" applyProtection="1">
      <alignment vertical="center"/>
      <protection locked="0"/>
    </xf>
    <xf numFmtId="0" fontId="17" fillId="0" borderId="54" xfId="3" applyFont="1" applyBorder="1" applyAlignment="1">
      <alignment horizontal="center" vertical="center"/>
    </xf>
    <xf numFmtId="0" fontId="11"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vertical="center" wrapText="1"/>
    </xf>
    <xf numFmtId="0" fontId="12" fillId="4" borderId="0" xfId="0" applyFont="1" applyFill="1" applyAlignment="1">
      <alignment vertical="top"/>
    </xf>
    <xf numFmtId="0" fontId="11" fillId="0" borderId="0" xfId="0" applyFont="1" applyAlignment="1">
      <alignment horizontal="left" vertical="center"/>
    </xf>
    <xf numFmtId="0" fontId="11" fillId="0" borderId="0" xfId="0" applyFont="1" applyFill="1">
      <alignment vertical="center"/>
    </xf>
    <xf numFmtId="0" fontId="11" fillId="0" borderId="0" xfId="0" applyFont="1" applyFill="1" applyAlignment="1">
      <alignment horizontal="right" vertical="center"/>
    </xf>
    <xf numFmtId="38" fontId="11" fillId="0" borderId="0" xfId="0" applyNumberFormat="1" applyFont="1" applyFill="1">
      <alignment vertical="center"/>
    </xf>
    <xf numFmtId="0" fontId="29" fillId="0" borderId="0" xfId="10" applyFont="1"/>
    <xf numFmtId="0" fontId="29" fillId="0" borderId="0" xfId="10" applyFont="1" applyAlignment="1">
      <alignment horizontal="right"/>
    </xf>
    <xf numFmtId="0" fontId="29" fillId="0" borderId="0" xfId="10" applyFont="1" applyAlignment="1">
      <alignment horizontal="left"/>
    </xf>
    <xf numFmtId="0" fontId="29" fillId="0" borderId="0" xfId="10" applyFont="1" applyAlignment="1">
      <alignment vertical="center"/>
    </xf>
    <xf numFmtId="0" fontId="29" fillId="0" borderId="0" xfId="10" applyFont="1" applyAlignment="1">
      <alignment horizontal="right" vertical="center"/>
    </xf>
    <xf numFmtId="0" fontId="29" fillId="0" borderId="6" xfId="10" applyFont="1" applyBorder="1" applyAlignment="1">
      <alignment horizontal="center" vertical="center"/>
    </xf>
    <xf numFmtId="38" fontId="29" fillId="0" borderId="0" xfId="10" applyNumberFormat="1" applyFont="1" applyAlignment="1">
      <alignment vertical="center"/>
    </xf>
    <xf numFmtId="0" fontId="29" fillId="0" borderId="17" xfId="10" applyFont="1" applyBorder="1" applyAlignment="1">
      <alignment horizontal="right" vertical="center"/>
    </xf>
    <xf numFmtId="0" fontId="29" fillId="0" borderId="6" xfId="10" applyFont="1" applyBorder="1" applyAlignment="1">
      <alignment horizontal="center" vertical="center" wrapText="1"/>
    </xf>
    <xf numFmtId="3" fontId="29" fillId="0" borderId="13" xfId="10" applyNumberFormat="1" applyFont="1" applyBorder="1" applyAlignment="1">
      <alignment vertical="center"/>
    </xf>
    <xf numFmtId="0" fontId="29" fillId="0" borderId="0" xfId="10" applyFont="1" applyAlignment="1">
      <alignment vertical="center" wrapText="1"/>
    </xf>
    <xf numFmtId="0" fontId="29" fillId="0" borderId="0" xfId="10" applyFont="1" applyAlignment="1">
      <alignment horizontal="left" vertical="center"/>
    </xf>
    <xf numFmtId="58" fontId="29" fillId="0" borderId="0" xfId="10" applyNumberFormat="1" applyFont="1" applyAlignment="1">
      <alignment horizontal="center"/>
    </xf>
    <xf numFmtId="38" fontId="29" fillId="0" borderId="13" xfId="10" applyNumberFormat="1" applyFont="1" applyBorder="1" applyAlignment="1">
      <alignment vertical="center"/>
    </xf>
    <xf numFmtId="38" fontId="29" fillId="0" borderId="70" xfId="10" applyNumberFormat="1" applyFont="1" applyBorder="1" applyAlignment="1">
      <alignment vertical="center"/>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17" fillId="0" borderId="5" xfId="3" applyFont="1" applyBorder="1" applyAlignment="1">
      <alignment horizontal="center" vertical="center"/>
    </xf>
    <xf numFmtId="0" fontId="21" fillId="0" borderId="0" xfId="6" applyFont="1" applyAlignment="1">
      <alignment horizontal="center" vertical="center" wrapText="1"/>
    </xf>
    <xf numFmtId="0" fontId="11" fillId="0" borderId="0" xfId="0" applyFont="1" applyAlignment="1">
      <alignment horizontal="center" vertical="center"/>
    </xf>
    <xf numFmtId="0" fontId="4" fillId="0" borderId="1" xfId="0" applyFont="1" applyBorder="1" applyAlignment="1">
      <alignment horizontal="left" vertical="center" wrapText="1"/>
    </xf>
    <xf numFmtId="0" fontId="38" fillId="0" borderId="0" xfId="0" applyFont="1">
      <alignment vertical="center"/>
    </xf>
    <xf numFmtId="0" fontId="39" fillId="0" borderId="0" xfId="0" applyFont="1">
      <alignment vertical="center"/>
    </xf>
    <xf numFmtId="0" fontId="0" fillId="0" borderId="0" xfId="0" applyAlignment="1">
      <alignment horizontal="left" vertical="top"/>
    </xf>
    <xf numFmtId="0" fontId="40" fillId="0" borderId="0" xfId="2" applyFont="1"/>
    <xf numFmtId="177" fontId="40" fillId="0" borderId="0" xfId="2" applyNumberFormat="1" applyFont="1" applyAlignment="1">
      <alignment horizontal="left"/>
    </xf>
    <xf numFmtId="177" fontId="14" fillId="0" borderId="0" xfId="2" applyNumberFormat="1" applyFont="1" applyAlignment="1">
      <alignment horizontal="left"/>
    </xf>
    <xf numFmtId="0" fontId="14" fillId="0" borderId="0" xfId="3" applyFont="1">
      <alignment vertical="center"/>
    </xf>
    <xf numFmtId="0" fontId="41" fillId="0" borderId="0" xfId="3" applyFont="1" applyAlignment="1">
      <alignment horizontal="center" vertical="center"/>
    </xf>
    <xf numFmtId="0" fontId="42" fillId="5" borderId="0" xfId="2" applyFont="1" applyFill="1"/>
    <xf numFmtId="0" fontId="40" fillId="0" borderId="0" xfId="3" applyFont="1" applyAlignment="1">
      <alignment horizontal="center" vertical="center"/>
    </xf>
    <xf numFmtId="0" fontId="14" fillId="0" borderId="0" xfId="3" applyFont="1" applyAlignment="1"/>
    <xf numFmtId="0" fontId="36" fillId="0" borderId="0" xfId="2" applyFont="1" applyAlignment="1">
      <alignment horizontal="center"/>
    </xf>
    <xf numFmtId="0" fontId="36" fillId="0" borderId="0" xfId="2" applyFont="1" applyAlignment="1">
      <alignment horizontal="left"/>
    </xf>
    <xf numFmtId="12" fontId="14" fillId="0" borderId="0" xfId="3" applyNumberFormat="1" applyFont="1" applyAlignment="1"/>
    <xf numFmtId="0" fontId="36" fillId="0" borderId="0" xfId="2" applyFont="1" applyAlignment="1">
      <alignment horizontal="center" vertical="center"/>
    </xf>
    <xf numFmtId="0" fontId="36" fillId="0" borderId="0" xfId="2" applyFont="1" applyAlignment="1">
      <alignment vertical="center"/>
    </xf>
    <xf numFmtId="182" fontId="14" fillId="0" borderId="0" xfId="3" applyNumberFormat="1" applyFont="1">
      <alignment vertical="center"/>
    </xf>
    <xf numFmtId="0" fontId="14" fillId="5" borderId="6" xfId="2" applyFont="1" applyFill="1" applyBorder="1" applyAlignment="1">
      <alignment horizontal="center" vertical="center" wrapText="1"/>
    </xf>
    <xf numFmtId="177" fontId="14" fillId="0" borderId="0" xfId="2" applyNumberFormat="1" applyFont="1" applyAlignment="1">
      <alignment horizontal="center" vertical="center" wrapText="1"/>
    </xf>
    <xf numFmtId="0" fontId="14" fillId="5" borderId="32" xfId="2" applyFont="1" applyFill="1" applyBorder="1" applyAlignment="1">
      <alignment horizontal="center" vertical="center" shrinkToFit="1"/>
    </xf>
    <xf numFmtId="177" fontId="14" fillId="5" borderId="32" xfId="2" applyNumberFormat="1" applyFont="1" applyFill="1" applyBorder="1" applyAlignment="1">
      <alignment horizontal="center" vertical="center" shrinkToFit="1"/>
    </xf>
    <xf numFmtId="177" fontId="14" fillId="0" borderId="44" xfId="2" applyNumberFormat="1" applyFont="1" applyBorder="1" applyAlignment="1">
      <alignment horizontal="center" vertical="center" shrinkToFit="1"/>
    </xf>
    <xf numFmtId="177" fontId="14" fillId="0" borderId="0" xfId="2" applyNumberFormat="1" applyFont="1" applyAlignment="1">
      <alignment horizontal="center" vertical="center" shrinkToFit="1"/>
    </xf>
    <xf numFmtId="0" fontId="36" fillId="0" borderId="0" xfId="3" applyFont="1" applyAlignment="1">
      <alignment horizontal="center" vertical="center" wrapText="1"/>
    </xf>
    <xf numFmtId="0" fontId="14" fillId="5" borderId="66" xfId="2" applyFont="1" applyFill="1" applyBorder="1" applyAlignment="1">
      <alignment horizontal="center" vertical="center"/>
    </xf>
    <xf numFmtId="0" fontId="14" fillId="5" borderId="68" xfId="2" applyFont="1" applyFill="1" applyBorder="1" applyAlignment="1">
      <alignment horizontal="center" vertical="center"/>
    </xf>
    <xf numFmtId="177" fontId="14" fillId="0" borderId="0" xfId="2" applyNumberFormat="1" applyFont="1" applyAlignment="1">
      <alignment horizontal="center" vertical="center"/>
    </xf>
    <xf numFmtId="177" fontId="14" fillId="0" borderId="0" xfId="3" applyNumberFormat="1" applyFont="1" applyAlignment="1">
      <alignment horizontal="center" vertical="center"/>
    </xf>
    <xf numFmtId="0" fontId="14" fillId="0" borderId="0" xfId="3" applyFont="1" applyAlignment="1">
      <alignment horizontal="right" vertical="center"/>
    </xf>
    <xf numFmtId="0" fontId="14" fillId="0" borderId="0" xfId="2" applyFont="1" applyAlignment="1">
      <alignment vertical="center"/>
    </xf>
    <xf numFmtId="0" fontId="37" fillId="0" borderId="0" xfId="3" applyFont="1">
      <alignment vertical="center"/>
    </xf>
    <xf numFmtId="0" fontId="14" fillId="0" borderId="0" xfId="2" applyFont="1" applyAlignment="1">
      <alignment horizontal="left" vertical="center"/>
    </xf>
    <xf numFmtId="0" fontId="37" fillId="0" borderId="0" xfId="3" applyFont="1" applyBorder="1">
      <alignment vertical="center"/>
    </xf>
    <xf numFmtId="0" fontId="44" fillId="0" borderId="0" xfId="3" applyFont="1">
      <alignment vertical="center"/>
    </xf>
    <xf numFmtId="0" fontId="37" fillId="0" borderId="0" xfId="3" applyFont="1" applyAlignment="1">
      <alignment horizontal="center" vertical="center"/>
    </xf>
    <xf numFmtId="0" fontId="37" fillId="0" borderId="0" xfId="3" applyFont="1" applyBorder="1" applyAlignment="1">
      <alignment horizontal="center" vertical="center"/>
    </xf>
    <xf numFmtId="12" fontId="37" fillId="0" borderId="0" xfId="3" applyNumberFormat="1" applyFont="1" applyAlignment="1">
      <alignment horizontal="center" vertical="center"/>
    </xf>
    <xf numFmtId="0" fontId="14" fillId="5" borderId="0" xfId="3" applyFont="1" applyFill="1" applyAlignment="1">
      <alignment horizontal="left" vertical="center"/>
    </xf>
    <xf numFmtId="0" fontId="14" fillId="5" borderId="0" xfId="3" applyFont="1" applyFill="1">
      <alignment vertical="center"/>
    </xf>
    <xf numFmtId="0" fontId="37" fillId="5" borderId="0" xfId="3" applyFont="1" applyFill="1">
      <alignment vertical="center"/>
    </xf>
    <xf numFmtId="0" fontId="14" fillId="0" borderId="0" xfId="3" applyFont="1" applyBorder="1">
      <alignment vertical="center"/>
    </xf>
    <xf numFmtId="0" fontId="14" fillId="2" borderId="0" xfId="3" applyFont="1" applyFill="1">
      <alignment vertical="center"/>
    </xf>
    <xf numFmtId="0" fontId="37" fillId="2" borderId="0" xfId="3" applyFont="1" applyFill="1">
      <alignment vertical="center"/>
    </xf>
    <xf numFmtId="0" fontId="14" fillId="0" borderId="0" xfId="3" applyFont="1" applyAlignment="1">
      <alignment vertical="center"/>
    </xf>
    <xf numFmtId="0" fontId="14" fillId="6" borderId="1" xfId="3" applyFont="1" applyFill="1" applyBorder="1" applyAlignment="1" applyProtection="1">
      <alignment horizontal="left" vertical="center" wrapText="1"/>
      <protection locked="0"/>
    </xf>
    <xf numFmtId="0" fontId="14" fillId="7" borderId="1" xfId="3" applyFont="1" applyFill="1" applyBorder="1" applyAlignment="1" applyProtection="1">
      <alignment horizontal="left" vertical="center"/>
      <protection locked="0"/>
    </xf>
    <xf numFmtId="0" fontId="14" fillId="6" borderId="13" xfId="3" applyFont="1" applyFill="1" applyBorder="1" applyAlignment="1" applyProtection="1">
      <alignment horizontal="left" vertical="center"/>
      <protection locked="0"/>
    </xf>
    <xf numFmtId="177" fontId="36" fillId="6" borderId="13" xfId="3" applyNumberFormat="1" applyFont="1" applyFill="1" applyBorder="1" applyAlignment="1" applyProtection="1">
      <alignment horizontal="center" vertical="center" wrapText="1"/>
      <protection locked="0"/>
    </xf>
    <xf numFmtId="177" fontId="36" fillId="6" borderId="13" xfId="2" applyNumberFormat="1" applyFont="1" applyFill="1" applyBorder="1" applyAlignment="1" applyProtection="1">
      <alignment horizontal="center" vertical="center"/>
      <protection locked="0"/>
    </xf>
    <xf numFmtId="177" fontId="36" fillId="6" borderId="1" xfId="2" applyNumberFormat="1" applyFont="1" applyFill="1" applyBorder="1" applyAlignment="1" applyProtection="1">
      <alignment horizontal="center" vertical="center"/>
      <protection locked="0"/>
    </xf>
    <xf numFmtId="177" fontId="36" fillId="6" borderId="1" xfId="3" applyNumberFormat="1" applyFont="1" applyFill="1" applyBorder="1" applyAlignment="1" applyProtection="1">
      <alignment horizontal="center" vertical="center" wrapText="1"/>
      <protection locked="0"/>
    </xf>
    <xf numFmtId="0" fontId="14" fillId="6" borderId="1" xfId="3" applyFont="1" applyFill="1" applyBorder="1" applyAlignment="1" applyProtection="1">
      <alignment horizontal="left" vertical="center"/>
      <protection locked="0"/>
    </xf>
    <xf numFmtId="0" fontId="14" fillId="7" borderId="69" xfId="3" applyFont="1" applyFill="1" applyBorder="1" applyAlignment="1" applyProtection="1">
      <alignment horizontal="left" vertical="center"/>
      <protection locked="0"/>
    </xf>
    <xf numFmtId="0" fontId="14" fillId="6" borderId="35" xfId="3" applyFont="1" applyFill="1" applyBorder="1" applyAlignment="1" applyProtection="1">
      <alignment horizontal="left" vertical="center"/>
      <protection locked="0"/>
    </xf>
    <xf numFmtId="0" fontId="39" fillId="2" borderId="0" xfId="3" applyFont="1" applyFill="1">
      <alignment vertical="center"/>
    </xf>
    <xf numFmtId="183" fontId="36" fillId="0" borderId="1" xfId="2" applyNumberFormat="1" applyFont="1" applyBorder="1" applyAlignment="1">
      <alignment horizontal="center" vertical="center"/>
    </xf>
    <xf numFmtId="183" fontId="36" fillId="0" borderId="13" xfId="2" applyNumberFormat="1" applyFont="1" applyBorder="1" applyAlignment="1">
      <alignment horizontal="center" vertical="center"/>
    </xf>
    <xf numFmtId="183" fontId="36" fillId="0" borderId="43" xfId="3" applyNumberFormat="1" applyFont="1" applyBorder="1" applyAlignment="1">
      <alignment horizontal="center" vertical="center" wrapText="1"/>
    </xf>
    <xf numFmtId="183" fontId="36" fillId="0" borderId="1" xfId="3" applyNumberFormat="1" applyFont="1" applyBorder="1" applyAlignment="1">
      <alignment horizontal="center" vertical="center" wrapText="1"/>
    </xf>
    <xf numFmtId="38" fontId="14" fillId="0" borderId="33" xfId="1" applyFont="1" applyBorder="1" applyAlignment="1">
      <alignment horizontal="center" vertical="center"/>
    </xf>
    <xf numFmtId="38" fontId="14" fillId="5" borderId="33" xfId="1" applyFont="1" applyFill="1" applyBorder="1" applyAlignment="1">
      <alignment horizontal="center" vertical="center"/>
    </xf>
    <xf numFmtId="0" fontId="37" fillId="0" borderId="0" xfId="3" applyFont="1" applyAlignment="1">
      <alignment horizontal="center" vertical="center"/>
    </xf>
    <xf numFmtId="183" fontId="36" fillId="0" borderId="7" xfId="3" applyNumberFormat="1" applyFont="1" applyBorder="1" applyAlignment="1">
      <alignment horizontal="center" vertical="center" wrapText="1"/>
    </xf>
    <xf numFmtId="183" fontId="36" fillId="0" borderId="5" xfId="3" applyNumberFormat="1" applyFont="1" applyBorder="1" applyAlignment="1">
      <alignment horizontal="center" vertical="center" wrapText="1"/>
    </xf>
    <xf numFmtId="177" fontId="14" fillId="0" borderId="67" xfId="2" applyNumberFormat="1" applyFont="1" applyBorder="1" applyAlignment="1">
      <alignment horizontal="center" vertical="center"/>
    </xf>
    <xf numFmtId="177" fontId="14" fillId="0" borderId="68" xfId="2" applyNumberFormat="1" applyFont="1" applyBorder="1" applyAlignment="1">
      <alignment horizontal="center" vertical="center"/>
    </xf>
    <xf numFmtId="0" fontId="40" fillId="0" borderId="0" xfId="3" applyFont="1" applyAlignment="1">
      <alignment horizontal="center" vertical="center"/>
    </xf>
    <xf numFmtId="183" fontId="36" fillId="0" borderId="1" xfId="3" applyNumberFormat="1" applyFont="1" applyBorder="1" applyAlignment="1">
      <alignment horizontal="center" vertical="center" wrapText="1"/>
    </xf>
    <xf numFmtId="183" fontId="36" fillId="0" borderId="40" xfId="3" applyNumberFormat="1" applyFont="1" applyBorder="1" applyAlignment="1">
      <alignment horizontal="center" vertical="center" wrapText="1"/>
    </xf>
    <xf numFmtId="0" fontId="14" fillId="0" borderId="3" xfId="3" applyFont="1" applyFill="1" applyBorder="1" applyAlignment="1">
      <alignment horizontal="right" vertical="center"/>
    </xf>
    <xf numFmtId="183" fontId="36" fillId="0" borderId="13" xfId="1" applyNumberFormat="1" applyFont="1" applyBorder="1" applyAlignment="1">
      <alignment horizontal="center" vertical="center"/>
    </xf>
    <xf numFmtId="183" fontId="36" fillId="0" borderId="1" xfId="1" applyNumberFormat="1" applyFont="1" applyBorder="1" applyAlignment="1">
      <alignment horizontal="center" vertical="center"/>
    </xf>
    <xf numFmtId="177" fontId="14" fillId="0" borderId="33" xfId="2" applyNumberFormat="1" applyFont="1" applyBorder="1" applyAlignment="1">
      <alignment horizontal="center" vertical="center"/>
    </xf>
    <xf numFmtId="0" fontId="14" fillId="0" borderId="3" xfId="2" applyFont="1" applyBorder="1" applyAlignment="1">
      <alignment horizontal="right" vertical="center"/>
    </xf>
    <xf numFmtId="0" fontId="14" fillId="0" borderId="0" xfId="3" applyFont="1" applyAlignment="1">
      <alignment horizontal="left" vertical="center"/>
    </xf>
    <xf numFmtId="0" fontId="14" fillId="0" borderId="0" xfId="3" applyFont="1" applyBorder="1" applyAlignment="1">
      <alignment horizontal="left" vertical="center"/>
    </xf>
    <xf numFmtId="0" fontId="14" fillId="5" borderId="0" xfId="3" applyFont="1" applyFill="1" applyBorder="1" applyAlignment="1">
      <alignment horizontal="left" vertical="center"/>
    </xf>
    <xf numFmtId="12" fontId="14" fillId="5" borderId="0" xfId="3" applyNumberFormat="1" applyFont="1" applyFill="1" applyBorder="1" applyAlignment="1">
      <alignment horizontal="left" vertical="center"/>
    </xf>
    <xf numFmtId="0" fontId="45" fillId="0" borderId="0" xfId="4" applyFont="1">
      <alignment vertical="center"/>
    </xf>
    <xf numFmtId="0" fontId="38" fillId="0" borderId="0" xfId="4" applyFont="1">
      <alignment vertical="center"/>
    </xf>
    <xf numFmtId="0" fontId="45" fillId="0" borderId="0" xfId="4" applyFont="1" applyAlignment="1">
      <alignment horizontal="centerContinuous" vertical="center"/>
    </xf>
    <xf numFmtId="0" fontId="38" fillId="0" borderId="0" xfId="4" applyFont="1" applyAlignment="1">
      <alignment horizontal="centerContinuous" vertical="center"/>
    </xf>
    <xf numFmtId="0" fontId="38" fillId="0" borderId="0" xfId="0" applyFont="1" applyAlignment="1">
      <alignment horizontal="centerContinuous" vertical="center"/>
    </xf>
    <xf numFmtId="0" fontId="45" fillId="0" borderId="0" xfId="4" applyFont="1" applyAlignment="1">
      <alignment vertical="center"/>
    </xf>
    <xf numFmtId="0" fontId="14" fillId="0" borderId="0" xfId="4" applyFont="1" applyFill="1" applyBorder="1">
      <alignment vertical="center"/>
    </xf>
    <xf numFmtId="0" fontId="14" fillId="0" borderId="0" xfId="0" applyFont="1" applyFill="1" applyBorder="1">
      <alignment vertical="center"/>
    </xf>
    <xf numFmtId="0" fontId="38" fillId="0" borderId="7" xfId="4" applyFont="1" applyBorder="1" applyAlignment="1">
      <alignment horizontal="center" vertical="center"/>
    </xf>
    <xf numFmtId="0" fontId="38" fillId="0" borderId="1" xfId="4" applyFont="1" applyBorder="1" applyAlignment="1">
      <alignment horizontal="center" vertical="center"/>
    </xf>
    <xf numFmtId="0" fontId="14" fillId="0" borderId="0" xfId="4" applyFont="1" applyFill="1" applyBorder="1" applyAlignment="1">
      <alignment vertical="center"/>
    </xf>
    <xf numFmtId="0" fontId="44" fillId="0" borderId="0" xfId="8" applyFont="1" applyFill="1" applyBorder="1" applyAlignment="1">
      <alignment vertical="center"/>
    </xf>
    <xf numFmtId="0" fontId="38" fillId="0" borderId="0" xfId="4" applyFont="1" applyAlignment="1">
      <alignment horizontal="left" vertical="center"/>
    </xf>
    <xf numFmtId="0" fontId="14" fillId="0" borderId="0" xfId="4" applyFont="1" applyFill="1" applyBorder="1" applyAlignment="1">
      <alignment horizontal="left" vertical="center"/>
    </xf>
    <xf numFmtId="0" fontId="38" fillId="0" borderId="0" xfId="4" applyFont="1" applyFill="1" applyBorder="1" applyAlignment="1">
      <alignment vertical="center"/>
    </xf>
    <xf numFmtId="0" fontId="38" fillId="0" borderId="0" xfId="0" applyFont="1" applyFill="1" applyBorder="1">
      <alignment vertical="center"/>
    </xf>
    <xf numFmtId="0" fontId="38" fillId="0" borderId="0" xfId="4" applyFont="1" applyFill="1" applyBorder="1" applyAlignment="1">
      <alignment vertical="center" wrapText="1"/>
    </xf>
    <xf numFmtId="0" fontId="38" fillId="0" borderId="0" xfId="4" quotePrefix="1" applyFont="1" applyFill="1" applyBorder="1" applyAlignment="1">
      <alignment vertical="center"/>
    </xf>
    <xf numFmtId="38" fontId="38" fillId="0" borderId="0" xfId="9" applyFont="1" applyFill="1" applyBorder="1" applyAlignment="1">
      <alignment vertical="center"/>
    </xf>
    <xf numFmtId="0" fontId="38" fillId="0" borderId="1" xfId="0" applyFont="1" applyBorder="1" applyAlignment="1">
      <alignment horizontal="center" vertical="center"/>
    </xf>
    <xf numFmtId="0" fontId="14" fillId="0" borderId="0" xfId="10" applyFont="1"/>
    <xf numFmtId="0" fontId="14" fillId="0" borderId="0" xfId="10" applyFont="1" applyAlignment="1">
      <alignment horizontal="right"/>
    </xf>
    <xf numFmtId="0" fontId="14" fillId="0" borderId="0" xfId="10" applyFont="1" applyAlignment="1">
      <alignment horizontal="left"/>
    </xf>
    <xf numFmtId="0" fontId="14" fillId="0" borderId="0" xfId="10" applyFont="1" applyAlignment="1">
      <alignment vertical="center"/>
    </xf>
    <xf numFmtId="0" fontId="46" fillId="0" borderId="0" xfId="10" applyFont="1" applyAlignment="1">
      <alignment vertical="center"/>
    </xf>
    <xf numFmtId="0" fontId="14" fillId="0" borderId="0" xfId="10" applyFont="1" applyAlignment="1">
      <alignment horizontal="right" vertical="center"/>
    </xf>
    <xf numFmtId="0" fontId="14" fillId="0" borderId="6" xfId="10" applyFont="1" applyBorder="1" applyAlignment="1">
      <alignment horizontal="center" vertical="center"/>
    </xf>
    <xf numFmtId="38" fontId="14" fillId="0" borderId="13" xfId="10" applyNumberFormat="1" applyFont="1" applyBorder="1" applyAlignment="1">
      <alignment vertical="center"/>
    </xf>
    <xf numFmtId="38" fontId="14" fillId="0" borderId="0" xfId="10" applyNumberFormat="1" applyFont="1" applyAlignment="1">
      <alignment vertical="center"/>
    </xf>
    <xf numFmtId="0" fontId="14" fillId="0" borderId="17" xfId="10" applyFont="1" applyBorder="1" applyAlignment="1">
      <alignment horizontal="right" vertical="center"/>
    </xf>
    <xf numFmtId="0" fontId="14" fillId="0" borderId="6" xfId="10" applyFont="1" applyBorder="1" applyAlignment="1">
      <alignment horizontal="center" vertical="center" wrapText="1"/>
    </xf>
    <xf numFmtId="3" fontId="14" fillId="0" borderId="13" xfId="10" applyNumberFormat="1" applyFont="1" applyBorder="1" applyAlignment="1">
      <alignment vertical="center"/>
    </xf>
    <xf numFmtId="0" fontId="14" fillId="0" borderId="0" xfId="10" applyFont="1" applyAlignment="1">
      <alignment horizontal="center" vertical="center"/>
    </xf>
    <xf numFmtId="0" fontId="14" fillId="0" borderId="0" xfId="10" applyFont="1" applyAlignment="1">
      <alignment vertical="center" wrapText="1"/>
    </xf>
    <xf numFmtId="58" fontId="14" fillId="0" borderId="0" xfId="10" applyNumberFormat="1" applyFont="1" applyAlignment="1">
      <alignment horizontal="left" vertical="center"/>
    </xf>
    <xf numFmtId="58" fontId="14" fillId="0" borderId="0" xfId="10" applyNumberFormat="1" applyFont="1" applyAlignment="1">
      <alignment horizontal="center"/>
    </xf>
    <xf numFmtId="0" fontId="36" fillId="7" borderId="5" xfId="3" applyFont="1" applyFill="1" applyBorder="1" applyAlignment="1" applyProtection="1">
      <alignment horizontal="center" vertical="center" wrapText="1"/>
      <protection locked="0"/>
    </xf>
    <xf numFmtId="0" fontId="36" fillId="0" borderId="0" xfId="2" applyFont="1" applyFill="1" applyBorder="1" applyAlignment="1"/>
    <xf numFmtId="0" fontId="14" fillId="0" borderId="0" xfId="3" applyFont="1" applyFill="1" applyBorder="1" applyAlignment="1"/>
    <xf numFmtId="0" fontId="36" fillId="0" borderId="0" xfId="2" applyFont="1" applyFill="1" applyBorder="1" applyAlignment="1">
      <alignment horizontal="left"/>
    </xf>
    <xf numFmtId="0" fontId="14" fillId="0" borderId="0" xfId="3" applyFont="1" applyFill="1" applyBorder="1" applyAlignment="1">
      <alignment horizontal="center" vertical="center"/>
    </xf>
    <xf numFmtId="177" fontId="14" fillId="0" borderId="32" xfId="2" applyNumberFormat="1" applyFont="1" applyFill="1" applyBorder="1" applyAlignment="1">
      <alignment horizontal="centerContinuous" vertical="center" shrinkToFit="1"/>
    </xf>
    <xf numFmtId="177" fontId="14" fillId="5" borderId="45" xfId="2" applyNumberFormat="1" applyFont="1" applyFill="1" applyBorder="1" applyAlignment="1">
      <alignment horizontal="center" vertical="center" shrinkToFit="1"/>
    </xf>
    <xf numFmtId="177" fontId="14" fillId="5" borderId="44" xfId="2" applyNumberFormat="1" applyFont="1" applyFill="1" applyBorder="1" applyAlignment="1">
      <alignment horizontal="center" vertical="center" shrinkToFit="1"/>
    </xf>
    <xf numFmtId="183" fontId="36" fillId="0" borderId="1" xfId="1" applyNumberFormat="1" applyFont="1" applyBorder="1" applyAlignment="1">
      <alignment horizontal="center" vertical="center" wrapText="1"/>
    </xf>
    <xf numFmtId="177" fontId="14" fillId="0" borderId="66" xfId="2" applyNumberFormat="1" applyFont="1" applyBorder="1" applyAlignment="1">
      <alignment horizontal="center" vertical="center"/>
    </xf>
    <xf numFmtId="0" fontId="11" fillId="6" borderId="0" xfId="0" applyFont="1" applyFill="1" applyAlignment="1" applyProtection="1">
      <alignment horizontal="right" vertical="center"/>
      <protection locked="0"/>
    </xf>
    <xf numFmtId="0" fontId="14" fillId="0" borderId="0" xfId="3" applyFont="1" applyFill="1">
      <alignment vertical="center"/>
    </xf>
    <xf numFmtId="0" fontId="42" fillId="0" borderId="0" xfId="2" applyFont="1" applyFill="1"/>
    <xf numFmtId="0" fontId="38" fillId="0" borderId="13" xfId="4" quotePrefix="1" applyFont="1" applyBorder="1" applyAlignment="1">
      <alignment vertical="center"/>
    </xf>
    <xf numFmtId="0" fontId="38" fillId="0" borderId="1" xfId="4" quotePrefix="1" applyFont="1" applyBorder="1" applyAlignment="1">
      <alignment vertical="center"/>
    </xf>
    <xf numFmtId="0" fontId="14" fillId="0" borderId="0" xfId="10" applyFont="1" applyBorder="1" applyAlignment="1">
      <alignment horizontal="center" vertical="center"/>
    </xf>
    <xf numFmtId="3" fontId="14" fillId="0" borderId="1" xfId="10" applyNumberFormat="1" applyFont="1" applyBorder="1" applyAlignment="1">
      <alignment vertical="center"/>
    </xf>
    <xf numFmtId="38" fontId="14" fillId="0" borderId="1" xfId="10" applyNumberFormat="1" applyFont="1" applyBorder="1" applyAlignment="1">
      <alignment vertical="center"/>
    </xf>
    <xf numFmtId="3" fontId="29" fillId="0" borderId="1" xfId="10" applyNumberFormat="1" applyFont="1" applyBorder="1" applyAlignment="1">
      <alignment vertical="center"/>
    </xf>
    <xf numFmtId="38" fontId="29" fillId="0" borderId="1" xfId="10" applyNumberFormat="1" applyFont="1" applyBorder="1" applyAlignment="1">
      <alignment vertical="center"/>
    </xf>
    <xf numFmtId="177" fontId="14" fillId="0" borderId="34" xfId="2" applyNumberFormat="1" applyFont="1" applyBorder="1" applyAlignment="1">
      <alignment horizontal="center" vertical="center"/>
    </xf>
    <xf numFmtId="38" fontId="14" fillId="0" borderId="0" xfId="1" applyFont="1">
      <alignment vertical="center"/>
    </xf>
    <xf numFmtId="0" fontId="14" fillId="0" borderId="0" xfId="3" applyFont="1" applyFill="1" applyBorder="1">
      <alignment vertical="center"/>
    </xf>
    <xf numFmtId="183" fontId="36" fillId="0" borderId="5" xfId="3" applyNumberFormat="1" applyFont="1" applyFill="1" applyBorder="1" applyAlignment="1">
      <alignment horizontal="center" vertical="center" wrapText="1"/>
    </xf>
    <xf numFmtId="0" fontId="14" fillId="5" borderId="44" xfId="2" applyFont="1" applyFill="1" applyBorder="1" applyAlignment="1">
      <alignment horizontal="center" vertical="center" shrinkToFit="1"/>
    </xf>
    <xf numFmtId="0" fontId="14" fillId="0" borderId="0" xfId="2" applyFont="1" applyBorder="1" applyAlignment="1">
      <alignment horizontal="right" vertical="center"/>
    </xf>
    <xf numFmtId="3" fontId="36" fillId="6" borderId="13" xfId="3" applyNumberFormat="1" applyFont="1" applyFill="1" applyBorder="1" applyAlignment="1" applyProtection="1">
      <alignment horizontal="center" vertical="center" wrapText="1"/>
      <protection locked="0"/>
    </xf>
    <xf numFmtId="3" fontId="36" fillId="6" borderId="13" xfId="2" applyNumberFormat="1" applyFont="1" applyFill="1" applyBorder="1" applyAlignment="1" applyProtection="1">
      <alignment horizontal="center" vertical="center"/>
      <protection locked="0"/>
    </xf>
    <xf numFmtId="3" fontId="36" fillId="6" borderId="1" xfId="2" applyNumberFormat="1" applyFont="1" applyFill="1" applyBorder="1" applyAlignment="1" applyProtection="1">
      <alignment horizontal="center" vertical="center"/>
      <protection locked="0"/>
    </xf>
    <xf numFmtId="0" fontId="36" fillId="0" borderId="0" xfId="2" applyFont="1" applyAlignment="1">
      <alignment horizontal="right"/>
    </xf>
    <xf numFmtId="0" fontId="49" fillId="8" borderId="0" xfId="11" applyFont="1" applyFill="1" applyAlignment="1">
      <alignment vertical="center"/>
    </xf>
    <xf numFmtId="0" fontId="50" fillId="0" borderId="0" xfId="11" applyFont="1" applyAlignme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181" fontId="49" fillId="4" borderId="0" xfId="11" applyNumberFormat="1" applyFont="1" applyFill="1" applyAlignment="1">
      <alignment horizontal="right" vertical="center"/>
    </xf>
    <xf numFmtId="0" fontId="49" fillId="9" borderId="0" xfId="11" applyFont="1" applyFill="1" applyAlignment="1">
      <alignment vertical="center"/>
    </xf>
    <xf numFmtId="0" fontId="35" fillId="0" borderId="0" xfId="0" applyFont="1" applyAlignment="1"/>
    <xf numFmtId="0" fontId="56" fillId="0" borderId="0" xfId="0" applyFont="1">
      <alignment vertical="center"/>
    </xf>
    <xf numFmtId="0" fontId="55" fillId="0" borderId="0" xfId="0" applyFont="1">
      <alignment vertical="center"/>
    </xf>
    <xf numFmtId="0" fontId="57" fillId="10" borderId="8" xfId="0" applyFont="1" applyFill="1" applyBorder="1" applyAlignment="1">
      <alignment horizontal="left" vertical="center"/>
    </xf>
    <xf numFmtId="0" fontId="57" fillId="10" borderId="5" xfId="0" applyFont="1" applyFill="1" applyBorder="1" applyAlignment="1">
      <alignment horizontal="left" vertical="center"/>
    </xf>
    <xf numFmtId="0" fontId="54" fillId="0" borderId="17" xfId="0" applyFont="1" applyBorder="1">
      <alignment vertical="center"/>
    </xf>
    <xf numFmtId="0" fontId="54" fillId="0" borderId="1" xfId="0" quotePrefix="1" applyFont="1" applyBorder="1">
      <alignment vertical="center"/>
    </xf>
    <xf numFmtId="0" fontId="36" fillId="0" borderId="1" xfId="0" applyFont="1" applyBorder="1">
      <alignment vertical="center"/>
    </xf>
    <xf numFmtId="0" fontId="54" fillId="0" borderId="1" xfId="0" applyFont="1" applyBorder="1">
      <alignment vertical="center"/>
    </xf>
    <xf numFmtId="0" fontId="54" fillId="0" borderId="3" xfId="0" applyFont="1" applyBorder="1">
      <alignment vertical="center"/>
    </xf>
    <xf numFmtId="0" fontId="36" fillId="0" borderId="0" xfId="0" applyFont="1">
      <alignment vertical="center"/>
    </xf>
    <xf numFmtId="0" fontId="36" fillId="0" borderId="17" xfId="0" applyFont="1" applyBorder="1">
      <alignment vertical="center"/>
    </xf>
    <xf numFmtId="0" fontId="36" fillId="0" borderId="78" xfId="0" applyFont="1" applyBorder="1" applyAlignment="1">
      <alignment horizontal="right" vertical="center" wrapText="1"/>
    </xf>
    <xf numFmtId="0" fontId="36" fillId="2" borderId="7" xfId="0" applyFont="1" applyFill="1" applyBorder="1" applyAlignment="1">
      <alignment vertical="center" wrapText="1"/>
    </xf>
    <xf numFmtId="0" fontId="36" fillId="0" borderId="1" xfId="0" applyFont="1" applyBorder="1" applyAlignment="1">
      <alignment vertical="center" wrapText="1"/>
    </xf>
    <xf numFmtId="0" fontId="36" fillId="0" borderId="78" xfId="0" applyFont="1" applyBorder="1" applyAlignment="1">
      <alignment vertical="center" wrapText="1"/>
    </xf>
    <xf numFmtId="0" fontId="36" fillId="0" borderId="0" xfId="0" applyFont="1" applyAlignment="1">
      <alignment horizontal="center" vertical="center"/>
    </xf>
    <xf numFmtId="0" fontId="36" fillId="0" borderId="7" xfId="0" applyFont="1" applyBorder="1" applyAlignment="1">
      <alignment vertical="center" wrapText="1"/>
    </xf>
    <xf numFmtId="0" fontId="36" fillId="0" borderId="0" xfId="0" applyFont="1" applyAlignment="1">
      <alignment horizontal="left" vertical="center"/>
    </xf>
    <xf numFmtId="0" fontId="36" fillId="0" borderId="7" xfId="0" applyFont="1" applyBorder="1">
      <alignment vertical="center"/>
    </xf>
    <xf numFmtId="0" fontId="54" fillId="0" borderId="78" xfId="0" applyFont="1" applyBorder="1" applyAlignment="1">
      <alignment vertical="center" wrapText="1"/>
    </xf>
    <xf numFmtId="0" fontId="54" fillId="0" borderId="0" xfId="0" applyFont="1" applyAlignment="1">
      <alignment vertical="center" wrapText="1"/>
    </xf>
    <xf numFmtId="0" fontId="54" fillId="0" borderId="1" xfId="0" applyFont="1" applyBorder="1" applyAlignment="1">
      <alignment vertical="center" wrapText="1"/>
    </xf>
    <xf numFmtId="0" fontId="48" fillId="0" borderId="0" xfId="0" applyFont="1" applyAlignment="1">
      <alignment horizontal="center" vertical="center"/>
    </xf>
    <xf numFmtId="0" fontId="54" fillId="0" borderId="78" xfId="0" applyFont="1" applyBorder="1" applyAlignment="1">
      <alignment horizontal="right" vertical="center" wrapText="1"/>
    </xf>
    <xf numFmtId="0" fontId="54" fillId="0" borderId="0" xfId="0" applyFont="1" applyAlignment="1">
      <alignment horizontal="left" vertical="center"/>
    </xf>
    <xf numFmtId="0" fontId="54" fillId="0" borderId="0" xfId="0" applyFont="1" applyAlignment="1">
      <alignment horizontal="right" vertical="center" wrapText="1"/>
    </xf>
    <xf numFmtId="0" fontId="54" fillId="11" borderId="0" xfId="0" applyFont="1" applyFill="1">
      <alignment vertical="center"/>
    </xf>
    <xf numFmtId="3" fontId="14" fillId="0" borderId="40" xfId="10" applyNumberFormat="1" applyFont="1" applyBorder="1" applyAlignment="1">
      <alignment vertical="center"/>
    </xf>
    <xf numFmtId="3" fontId="29" fillId="0" borderId="40" xfId="10" applyNumberFormat="1" applyFont="1" applyBorder="1" applyAlignment="1">
      <alignment vertical="center"/>
    </xf>
    <xf numFmtId="0" fontId="40" fillId="0" borderId="0" xfId="3" applyFont="1" applyAlignment="1">
      <alignment horizontal="center" vertical="center"/>
    </xf>
    <xf numFmtId="0" fontId="37" fillId="0" borderId="0" xfId="3" applyFont="1" applyAlignment="1">
      <alignment horizontal="center" vertical="center"/>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14" fillId="5" borderId="18" xfId="2" applyFont="1" applyFill="1" applyBorder="1" applyAlignment="1">
      <alignment horizontal="center" vertical="center" wrapText="1" shrinkToFit="1"/>
    </xf>
    <xf numFmtId="0" fontId="14" fillId="7" borderId="13" xfId="3" applyFont="1" applyFill="1" applyBorder="1" applyAlignment="1" applyProtection="1">
      <alignment horizontal="left" vertical="center"/>
      <protection locked="0"/>
    </xf>
    <xf numFmtId="177" fontId="14" fillId="0" borderId="79" xfId="2" applyNumberFormat="1" applyFont="1" applyBorder="1" applyAlignment="1">
      <alignment horizontal="center" vertical="center"/>
    </xf>
    <xf numFmtId="183" fontId="36" fillId="0" borderId="5" xfId="1" applyNumberFormat="1" applyFont="1" applyBorder="1" applyAlignment="1">
      <alignment horizontal="center" vertical="center" wrapText="1"/>
    </xf>
    <xf numFmtId="177" fontId="14" fillId="0" borderId="32" xfId="2" applyNumberFormat="1" applyFont="1" applyBorder="1" applyAlignment="1">
      <alignment horizontal="center" vertical="center" shrinkToFit="1"/>
    </xf>
    <xf numFmtId="0" fontId="55" fillId="0" borderId="1" xfId="0" applyFont="1" applyFill="1" applyBorder="1" applyAlignment="1">
      <alignment horizontal="center" vertical="center"/>
    </xf>
    <xf numFmtId="0" fontId="14" fillId="6" borderId="13" xfId="3" applyFont="1" applyFill="1" applyBorder="1" applyAlignment="1" applyProtection="1">
      <alignment horizontal="center" vertical="center"/>
      <protection locked="0"/>
    </xf>
    <xf numFmtId="0" fontId="36" fillId="6" borderId="13" xfId="3" applyFont="1" applyFill="1" applyBorder="1" applyAlignment="1" applyProtection="1">
      <alignment horizontal="center" vertical="center"/>
      <protection locked="0"/>
    </xf>
    <xf numFmtId="0" fontId="36" fillId="6" borderId="7" xfId="3" applyFont="1" applyFill="1" applyBorder="1" applyAlignment="1" applyProtection="1">
      <alignment horizontal="center" vertical="center"/>
      <protection locked="0"/>
    </xf>
    <xf numFmtId="0" fontId="36" fillId="6" borderId="1" xfId="3" applyFont="1" applyFill="1" applyBorder="1" applyAlignment="1" applyProtection="1">
      <alignment horizontal="center" vertical="center"/>
      <protection locked="0"/>
    </xf>
    <xf numFmtId="0" fontId="59" fillId="0" borderId="0" xfId="4" applyFont="1" applyFill="1" applyBorder="1" applyAlignment="1">
      <alignment vertical="center"/>
    </xf>
    <xf numFmtId="0" fontId="59" fillId="0" borderId="0" xfId="0" applyFont="1">
      <alignment vertical="center"/>
    </xf>
    <xf numFmtId="0" fontId="40" fillId="0" borderId="0" xfId="3" applyFont="1" applyAlignment="1">
      <alignment horizontal="center" vertical="center"/>
    </xf>
    <xf numFmtId="0" fontId="40" fillId="0" borderId="0" xfId="3" applyFont="1" applyFill="1" applyAlignment="1">
      <alignment horizontal="center" vertical="center"/>
    </xf>
    <xf numFmtId="38" fontId="36" fillId="4" borderId="33" xfId="1" applyFont="1" applyFill="1" applyBorder="1" applyAlignment="1">
      <alignment horizontal="center" vertical="center"/>
    </xf>
    <xf numFmtId="0" fontId="14" fillId="5" borderId="31" xfId="2" applyFont="1" applyFill="1" applyBorder="1" applyAlignment="1">
      <alignment horizontal="center" vertical="center" wrapText="1"/>
    </xf>
    <xf numFmtId="0" fontId="14" fillId="5" borderId="32" xfId="2" applyFont="1" applyFill="1" applyBorder="1" applyAlignment="1">
      <alignment horizontal="center" vertical="center" wrapText="1" shrinkToFit="1"/>
    </xf>
    <xf numFmtId="0" fontId="36" fillId="0" borderId="0" xfId="2" applyFont="1" applyBorder="1" applyAlignment="1">
      <alignment horizontal="distributed"/>
    </xf>
    <xf numFmtId="0" fontId="14" fillId="5" borderId="44" xfId="2" applyFont="1" applyFill="1" applyBorder="1" applyAlignment="1">
      <alignment horizontal="center" vertical="center" wrapText="1" shrinkToFit="1"/>
    </xf>
    <xf numFmtId="0" fontId="14" fillId="0" borderId="0" xfId="3" applyFont="1" applyFill="1" applyBorder="1" applyAlignment="1">
      <alignment horizontal="right"/>
    </xf>
    <xf numFmtId="186" fontId="36" fillId="0" borderId="5" xfId="1" applyNumberFormat="1" applyFont="1" applyFill="1" applyBorder="1" applyAlignment="1">
      <alignment horizontal="center" vertical="center" wrapText="1"/>
    </xf>
    <xf numFmtId="0" fontId="36" fillId="0" borderId="0" xfId="2" applyFont="1" applyBorder="1" applyAlignment="1">
      <alignment horizontal="left"/>
    </xf>
    <xf numFmtId="0" fontId="36" fillId="0" borderId="0" xfId="2" applyFont="1" applyFill="1" applyBorder="1" applyAlignment="1">
      <alignment horizontal="center"/>
    </xf>
    <xf numFmtId="183" fontId="14" fillId="0" borderId="1" xfId="3" applyNumberFormat="1" applyFont="1" applyFill="1" applyBorder="1" applyAlignment="1" applyProtection="1">
      <alignment horizontal="left" vertical="center" wrapText="1"/>
      <protection locked="0"/>
    </xf>
    <xf numFmtId="177" fontId="36" fillId="0" borderId="38" xfId="2" applyNumberFormat="1" applyFont="1" applyBorder="1" applyAlignment="1">
      <alignment horizontal="center" vertical="center"/>
    </xf>
    <xf numFmtId="177" fontId="36" fillId="0" borderId="68" xfId="2" applyNumberFormat="1" applyFont="1" applyBorder="1" applyAlignment="1">
      <alignment horizontal="center" vertical="center"/>
    </xf>
    <xf numFmtId="177" fontId="36" fillId="4" borderId="33" xfId="2" applyNumberFormat="1" applyFont="1" applyFill="1" applyBorder="1" applyAlignment="1">
      <alignment horizontal="center" vertical="center"/>
    </xf>
    <xf numFmtId="177" fontId="36" fillId="5" borderId="33" xfId="2" applyNumberFormat="1" applyFont="1" applyFill="1" applyBorder="1" applyAlignment="1">
      <alignment horizontal="center" vertical="center"/>
    </xf>
    <xf numFmtId="177" fontId="36" fillId="0" borderId="34" xfId="2" applyNumberFormat="1" applyFont="1" applyBorder="1" applyAlignment="1">
      <alignment horizontal="center" vertical="center"/>
    </xf>
    <xf numFmtId="177" fontId="36" fillId="0" borderId="33" xfId="2" applyNumberFormat="1" applyFont="1" applyBorder="1" applyAlignment="1">
      <alignment horizontal="center" vertical="center"/>
    </xf>
    <xf numFmtId="177" fontId="36" fillId="0" borderId="67" xfId="2" applyNumberFormat="1" applyFont="1" applyBorder="1" applyAlignment="1">
      <alignment horizontal="center" vertical="center"/>
    </xf>
    <xf numFmtId="177" fontId="36" fillId="0" borderId="66" xfId="2" applyNumberFormat="1" applyFont="1" applyBorder="1" applyAlignment="1">
      <alignment horizontal="center" vertical="center"/>
    </xf>
    <xf numFmtId="183" fontId="36" fillId="0" borderId="1" xfId="3" applyNumberFormat="1" applyFont="1" applyFill="1" applyBorder="1" applyAlignment="1" applyProtection="1">
      <alignment horizontal="center" vertical="center" wrapText="1"/>
      <protection locked="0"/>
    </xf>
    <xf numFmtId="0" fontId="11" fillId="0" borderId="0" xfId="0" applyFont="1" applyFill="1" applyAlignment="1">
      <alignment horizontal="center" vertical="center"/>
    </xf>
    <xf numFmtId="0" fontId="40" fillId="0" borderId="0" xfId="3" applyFont="1" applyAlignment="1">
      <alignment horizontal="center" vertical="center"/>
    </xf>
    <xf numFmtId="0" fontId="11" fillId="0" borderId="0" xfId="0" applyFont="1" applyAlignment="1">
      <alignment horizontal="center" vertical="center"/>
    </xf>
    <xf numFmtId="49" fontId="11" fillId="0" borderId="0" xfId="0" applyNumberFormat="1" applyFont="1" applyFill="1" applyAlignment="1" applyProtection="1">
      <alignment horizontal="center" vertical="center"/>
      <protection locked="0"/>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36" fillId="0" borderId="0" xfId="2" applyFont="1" applyFill="1" applyBorder="1" applyAlignment="1">
      <alignment horizontal="distributed"/>
    </xf>
    <xf numFmtId="0" fontId="36" fillId="0" borderId="0" xfId="2" applyFont="1" applyFill="1" applyBorder="1" applyAlignment="1" applyProtection="1">
      <protection locked="0"/>
    </xf>
    <xf numFmtId="0" fontId="14" fillId="0" borderId="0" xfId="3" applyFont="1" applyFill="1" applyBorder="1" applyAlignment="1" applyProtection="1">
      <protection locked="0"/>
    </xf>
    <xf numFmtId="0" fontId="14" fillId="0" borderId="0" xfId="3" applyFont="1" applyAlignment="1">
      <alignment vertical="center" wrapText="1"/>
    </xf>
    <xf numFmtId="0" fontId="14" fillId="0" borderId="0" xfId="10" applyFont="1" applyAlignment="1">
      <alignment horizontal="center"/>
    </xf>
    <xf numFmtId="0" fontId="46" fillId="0" borderId="0" xfId="10" applyFont="1" applyBorder="1" applyAlignment="1">
      <alignment vertical="center"/>
    </xf>
    <xf numFmtId="58" fontId="14" fillId="0" borderId="0" xfId="10" applyNumberFormat="1" applyFont="1" applyFill="1" applyAlignment="1" applyProtection="1">
      <alignment horizontal="left"/>
      <protection locked="0"/>
    </xf>
    <xf numFmtId="0" fontId="14" fillId="0" borderId="1" xfId="10" applyFont="1" applyBorder="1" applyAlignment="1">
      <alignment horizontal="left" vertical="center" wrapText="1" indent="1"/>
    </xf>
    <xf numFmtId="38" fontId="14" fillId="0" borderId="40" xfId="10" applyNumberFormat="1" applyFont="1" applyBorder="1" applyAlignment="1">
      <alignment vertical="center"/>
    </xf>
    <xf numFmtId="0" fontId="11" fillId="0" borderId="1" xfId="0" applyFont="1" applyBorder="1" applyAlignment="1">
      <alignment horizontal="center" vertical="center"/>
    </xf>
    <xf numFmtId="0" fontId="60" fillId="0" borderId="1" xfId="0" applyFont="1" applyBorder="1" applyAlignment="1">
      <alignment horizontal="center" vertical="center" wrapText="1"/>
    </xf>
    <xf numFmtId="0" fontId="11" fillId="0" borderId="0" xfId="0" applyFont="1" applyFill="1" applyAlignment="1" applyProtection="1">
      <alignment horizontal="right" vertical="center"/>
      <protection locked="0"/>
    </xf>
    <xf numFmtId="0" fontId="61" fillId="0" borderId="0" xfId="0" applyFont="1">
      <alignment vertical="center"/>
    </xf>
    <xf numFmtId="0" fontId="62" fillId="0" borderId="0" xfId="0" applyFont="1">
      <alignment vertical="center"/>
    </xf>
    <xf numFmtId="0" fontId="64" fillId="0" borderId="0" xfId="0" applyFont="1">
      <alignment vertical="center"/>
    </xf>
    <xf numFmtId="0" fontId="65" fillId="0" borderId="0" xfId="0" applyFont="1">
      <alignment vertical="center"/>
    </xf>
    <xf numFmtId="0" fontId="63" fillId="0" borderId="6" xfId="0" applyFont="1" applyBorder="1">
      <alignment vertical="center"/>
    </xf>
    <xf numFmtId="0" fontId="63" fillId="0" borderId="2" xfId="0" applyFont="1" applyBorder="1">
      <alignment vertical="center"/>
    </xf>
    <xf numFmtId="0" fontId="63" fillId="4" borderId="74" xfId="0" applyFont="1" applyFill="1" applyBorder="1" applyProtection="1">
      <alignment vertical="center"/>
      <protection locked="0"/>
    </xf>
    <xf numFmtId="0" fontId="63" fillId="0" borderId="3" xfId="0" applyFont="1" applyBorder="1">
      <alignment vertical="center"/>
    </xf>
    <xf numFmtId="0" fontId="63" fillId="0" borderId="4" xfId="0" applyFont="1" applyBorder="1">
      <alignment vertical="center"/>
    </xf>
    <xf numFmtId="0" fontId="63" fillId="0" borderId="1" xfId="0" applyFont="1" applyBorder="1">
      <alignment vertical="center"/>
    </xf>
    <xf numFmtId="0" fontId="63" fillId="0" borderId="7" xfId="0" applyFont="1" applyBorder="1">
      <alignment vertical="center"/>
    </xf>
    <xf numFmtId="0" fontId="63" fillId="0" borderId="5" xfId="0" applyFont="1" applyBorder="1">
      <alignment vertical="center"/>
    </xf>
    <xf numFmtId="0" fontId="38" fillId="0" borderId="1" xfId="4" applyFont="1" applyFill="1" applyBorder="1" applyAlignment="1">
      <alignment horizontal="center" vertical="center"/>
    </xf>
    <xf numFmtId="38" fontId="66" fillId="4" borderId="33" xfId="1" applyFont="1" applyFill="1" applyBorder="1" applyAlignment="1">
      <alignment horizontal="center" vertical="center"/>
    </xf>
    <xf numFmtId="0" fontId="29" fillId="0" borderId="0" xfId="10" applyFont="1" applyAlignment="1">
      <alignment horizontal="left" vertical="center" indent="2"/>
    </xf>
    <xf numFmtId="0" fontId="67" fillId="0" borderId="0" xfId="0" applyFont="1" applyAlignment="1">
      <alignment vertical="center" wrapText="1"/>
    </xf>
    <xf numFmtId="0" fontId="67" fillId="0" borderId="0" xfId="0" applyFont="1">
      <alignment vertical="center"/>
    </xf>
    <xf numFmtId="0" fontId="54" fillId="0" borderId="0" xfId="0" applyFont="1" applyAlignment="1">
      <alignment horizontal="center" vertical="center"/>
    </xf>
    <xf numFmtId="0" fontId="14" fillId="6" borderId="0" xfId="10" applyNumberFormat="1" applyFont="1" applyFill="1" applyAlignment="1" applyProtection="1">
      <alignment horizontal="right"/>
      <protection locked="0"/>
    </xf>
    <xf numFmtId="0" fontId="40" fillId="0" borderId="0" xfId="3" applyFont="1" applyAlignment="1">
      <alignment horizontal="center" vertical="center"/>
    </xf>
    <xf numFmtId="0" fontId="14" fillId="7" borderId="1" xfId="3" applyFont="1" applyFill="1" applyBorder="1" applyAlignment="1" applyProtection="1">
      <alignment horizontal="left" vertical="center" wrapText="1"/>
      <protection locked="0"/>
    </xf>
    <xf numFmtId="0" fontId="14" fillId="7" borderId="69" xfId="3" applyFont="1" applyFill="1" applyBorder="1" applyAlignment="1" applyProtection="1">
      <alignment horizontal="left" vertical="center" wrapText="1"/>
      <protection locked="0"/>
    </xf>
    <xf numFmtId="0" fontId="14" fillId="6" borderId="13" xfId="3" applyFont="1" applyFill="1" applyBorder="1" applyAlignment="1" applyProtection="1">
      <alignment horizontal="left" vertical="center" wrapText="1"/>
      <protection locked="0"/>
    </xf>
    <xf numFmtId="0" fontId="14" fillId="6" borderId="35" xfId="3" applyFont="1" applyFill="1" applyBorder="1" applyAlignment="1" applyProtection="1">
      <alignment horizontal="left" vertical="center" wrapText="1"/>
      <protection locked="0"/>
    </xf>
    <xf numFmtId="0" fontId="14" fillId="6" borderId="13" xfId="3" applyFont="1" applyFill="1" applyBorder="1" applyAlignment="1" applyProtection="1">
      <alignment horizontal="center" vertical="center" wrapText="1"/>
      <protection locked="0"/>
    </xf>
    <xf numFmtId="0" fontId="14" fillId="7" borderId="41" xfId="3" applyFont="1" applyFill="1" applyBorder="1" applyAlignment="1" applyProtection="1">
      <alignment horizontal="left" vertical="center" wrapText="1"/>
      <protection locked="0"/>
    </xf>
    <xf numFmtId="38" fontId="14" fillId="0" borderId="0" xfId="1" applyFont="1" applyAlignment="1">
      <alignment horizontal="left" vertical="center"/>
    </xf>
    <xf numFmtId="0" fontId="36" fillId="0" borderId="0" xfId="3" applyFont="1" applyAlignment="1">
      <alignment horizontal="left" vertical="center" wrapText="1"/>
    </xf>
    <xf numFmtId="0" fontId="40" fillId="0" borderId="0" xfId="3" applyFont="1" applyAlignment="1">
      <alignment horizontal="center" vertical="center"/>
    </xf>
    <xf numFmtId="0" fontId="14" fillId="7" borderId="13" xfId="3" applyFont="1" applyFill="1" applyBorder="1" applyAlignment="1" applyProtection="1">
      <alignment horizontal="left" vertical="center" shrinkToFit="1"/>
      <protection locked="0"/>
    </xf>
    <xf numFmtId="0" fontId="46" fillId="0" borderId="0" xfId="3" applyFont="1" applyAlignment="1">
      <alignment horizontal="right" vertical="center"/>
    </xf>
    <xf numFmtId="177" fontId="37" fillId="0" borderId="0" xfId="3" applyNumberFormat="1" applyFont="1" applyAlignment="1">
      <alignment horizontal="center" vertical="center" shrinkToFit="1"/>
    </xf>
    <xf numFmtId="0" fontId="38" fillId="0" borderId="0" xfId="0" applyFont="1" applyBorder="1" applyAlignment="1">
      <alignment horizontal="center" vertical="center"/>
    </xf>
    <xf numFmtId="38" fontId="38" fillId="0" borderId="0" xfId="0" applyNumberFormat="1" applyFont="1" applyFill="1" applyBorder="1" applyAlignment="1">
      <alignment horizontal="center" vertical="center"/>
    </xf>
    <xf numFmtId="0" fontId="38" fillId="0" borderId="0" xfId="0" applyFont="1" applyFill="1" applyBorder="1" applyAlignment="1">
      <alignment horizontal="center" vertical="center"/>
    </xf>
    <xf numFmtId="0" fontId="37" fillId="0" borderId="0" xfId="3" applyFont="1" applyAlignment="1">
      <alignment vertical="center" shrinkToFit="1"/>
    </xf>
    <xf numFmtId="38" fontId="37" fillId="0" borderId="0" xfId="1" applyFont="1" applyAlignment="1">
      <alignment horizontal="center" vertical="center" shrinkToFit="1"/>
    </xf>
    <xf numFmtId="177" fontId="66" fillId="4" borderId="33" xfId="2" applyNumberFormat="1" applyFont="1" applyFill="1" applyBorder="1" applyAlignment="1">
      <alignment horizontal="center" vertical="center"/>
    </xf>
    <xf numFmtId="0" fontId="14" fillId="5" borderId="4" xfId="2" applyFont="1" applyFill="1" applyBorder="1" applyAlignment="1">
      <alignment horizontal="center" vertical="center" wrapText="1"/>
    </xf>
    <xf numFmtId="0" fontId="14" fillId="5" borderId="1" xfId="2" applyFont="1" applyFill="1" applyBorder="1" applyAlignment="1">
      <alignment horizontal="center" vertical="center" wrapText="1" shrinkToFit="1"/>
    </xf>
    <xf numFmtId="177" fontId="14" fillId="5" borderId="6" xfId="2" applyNumberFormat="1" applyFont="1" applyFill="1" applyBorder="1" applyAlignment="1">
      <alignment horizontal="center" vertical="center" wrapText="1"/>
    </xf>
    <xf numFmtId="0" fontId="14" fillId="5" borderId="4" xfId="2" applyFont="1" applyFill="1" applyBorder="1" applyAlignment="1">
      <alignment horizontal="center" vertical="center" wrapText="1" shrinkToFit="1"/>
    </xf>
    <xf numFmtId="0" fontId="14" fillId="5" borderId="5" xfId="2" applyFont="1" applyFill="1" applyBorder="1" applyAlignment="1">
      <alignment horizontal="center" vertical="center" wrapText="1" shrinkToFit="1"/>
    </xf>
    <xf numFmtId="177" fontId="14" fillId="0" borderId="0" xfId="2" applyNumberFormat="1" applyFont="1" applyFill="1" applyAlignment="1">
      <alignment horizontal="left"/>
    </xf>
    <xf numFmtId="0" fontId="41" fillId="0" borderId="0" xfId="3" applyFont="1" applyFill="1" applyAlignment="1">
      <alignment horizontal="center" vertical="center"/>
    </xf>
    <xf numFmtId="184" fontId="36" fillId="0" borderId="5" xfId="3" applyNumberFormat="1" applyFont="1" applyFill="1" applyBorder="1" applyAlignment="1" applyProtection="1">
      <alignment horizontal="center" vertical="center" wrapText="1"/>
      <protection locked="0"/>
    </xf>
    <xf numFmtId="184" fontId="14" fillId="0" borderId="0" xfId="10" applyNumberFormat="1" applyFont="1" applyFill="1" applyAlignment="1">
      <alignment horizontal="left" indent="2"/>
    </xf>
    <xf numFmtId="184" fontId="29" fillId="0" borderId="0" xfId="10" quotePrefix="1" applyNumberFormat="1" applyFont="1" applyFill="1" applyAlignment="1">
      <alignment horizontal="left" vertical="center" wrapText="1" indent="2"/>
    </xf>
    <xf numFmtId="184" fontId="29" fillId="0" borderId="0" xfId="10" applyNumberFormat="1" applyFont="1" applyFill="1" applyAlignment="1">
      <alignment horizontal="left" indent="2"/>
    </xf>
    <xf numFmtId="177" fontId="14" fillId="5" borderId="6" xfId="2" applyNumberFormat="1" applyFont="1" applyFill="1" applyBorder="1" applyAlignment="1">
      <alignment horizontal="center" vertical="center"/>
    </xf>
    <xf numFmtId="177" fontId="14" fillId="5" borderId="36" xfId="2" applyNumberFormat="1" applyFont="1" applyFill="1" applyBorder="1" applyAlignment="1">
      <alignment horizontal="center" vertical="center" shrinkToFit="1"/>
    </xf>
    <xf numFmtId="177" fontId="14" fillId="5" borderId="36" xfId="2" applyNumberFormat="1" applyFont="1" applyFill="1" applyBorder="1" applyAlignment="1">
      <alignment horizontal="center" vertical="center" wrapText="1"/>
    </xf>
    <xf numFmtId="177" fontId="14" fillId="5" borderId="31" xfId="2" applyNumberFormat="1" applyFont="1" applyFill="1" applyBorder="1" applyAlignment="1">
      <alignment horizontal="center" vertical="center" wrapText="1"/>
    </xf>
    <xf numFmtId="177" fontId="14" fillId="5" borderId="45" xfId="2" applyNumberFormat="1" applyFont="1" applyFill="1" applyBorder="1" applyAlignment="1">
      <alignment horizontal="center" vertical="center" wrapText="1" shrinkToFit="1"/>
    </xf>
    <xf numFmtId="177" fontId="14" fillId="5" borderId="32" xfId="2" applyNumberFormat="1" applyFont="1" applyFill="1" applyBorder="1" applyAlignment="1">
      <alignment horizontal="center" vertical="center" wrapText="1" shrinkToFit="1"/>
    </xf>
    <xf numFmtId="177" fontId="14" fillId="5" borderId="16" xfId="2" applyNumberFormat="1" applyFont="1" applyFill="1" applyBorder="1" applyAlignment="1">
      <alignment horizontal="center" vertical="center" shrinkToFit="1"/>
    </xf>
    <xf numFmtId="177" fontId="14" fillId="5" borderId="36" xfId="2" applyNumberFormat="1" applyFont="1" applyFill="1" applyBorder="1" applyAlignment="1">
      <alignment horizontal="center" vertical="center"/>
    </xf>
    <xf numFmtId="177" fontId="14" fillId="0" borderId="44" xfId="2" applyNumberFormat="1" applyFont="1" applyBorder="1" applyAlignment="1">
      <alignment horizontal="center" vertical="center" wrapText="1" shrinkToFit="1"/>
    </xf>
    <xf numFmtId="177" fontId="14" fillId="5" borderId="4" xfId="2" applyNumberFormat="1" applyFont="1" applyFill="1" applyBorder="1" applyAlignment="1">
      <alignment horizontal="center" vertical="center" wrapText="1"/>
    </xf>
    <xf numFmtId="177" fontId="14" fillId="5" borderId="4" xfId="2" applyNumberFormat="1" applyFont="1" applyFill="1" applyBorder="1" applyAlignment="1">
      <alignment horizontal="center" vertical="center"/>
    </xf>
    <xf numFmtId="177" fontId="14" fillId="0" borderId="18" xfId="2" applyNumberFormat="1" applyFont="1" applyBorder="1" applyAlignment="1">
      <alignment horizontal="center" vertical="center" wrapText="1" shrinkToFit="1"/>
    </xf>
    <xf numFmtId="177" fontId="14" fillId="0" borderId="13" xfId="2" applyNumberFormat="1" applyFont="1" applyBorder="1" applyAlignment="1">
      <alignment horizontal="center" vertical="center" wrapText="1" shrinkToFit="1"/>
    </xf>
    <xf numFmtId="0" fontId="69" fillId="0" borderId="0" xfId="0" applyFont="1">
      <alignment vertical="center"/>
    </xf>
    <xf numFmtId="0" fontId="69" fillId="0" borderId="1" xfId="0" applyFont="1" applyBorder="1">
      <alignment vertical="center"/>
    </xf>
    <xf numFmtId="14" fontId="69" fillId="0" borderId="1" xfId="0" applyNumberFormat="1" applyFont="1" applyBorder="1">
      <alignment vertical="center"/>
    </xf>
    <xf numFmtId="185" fontId="69" fillId="0" borderId="1" xfId="0" applyNumberFormat="1" applyFont="1" applyBorder="1">
      <alignment vertical="center"/>
    </xf>
    <xf numFmtId="38" fontId="69" fillId="0" borderId="1" xfId="0" applyNumberFormat="1" applyFont="1" applyBorder="1">
      <alignment vertical="center"/>
    </xf>
    <xf numFmtId="3" fontId="36" fillId="6" borderId="13" xfId="1" applyNumberFormat="1" applyFont="1" applyFill="1" applyBorder="1" applyAlignment="1" applyProtection="1">
      <alignment horizontal="center" vertical="center"/>
      <protection locked="0"/>
    </xf>
    <xf numFmtId="3" fontId="36" fillId="6" borderId="1" xfId="1" applyNumberFormat="1" applyFont="1" applyFill="1" applyBorder="1" applyAlignment="1" applyProtection="1">
      <alignment horizontal="center" vertical="center"/>
      <protection locked="0"/>
    </xf>
    <xf numFmtId="3" fontId="36" fillId="6" borderId="6" xfId="1" applyNumberFormat="1" applyFont="1" applyFill="1" applyBorder="1" applyAlignment="1" applyProtection="1">
      <alignment horizontal="center" vertical="center"/>
      <protection locked="0"/>
    </xf>
    <xf numFmtId="0" fontId="11" fillId="6" borderId="0" xfId="0" applyFont="1" applyFill="1" applyProtection="1">
      <alignment vertical="center"/>
      <protection locked="0"/>
    </xf>
    <xf numFmtId="0" fontId="14" fillId="6" borderId="0" xfId="10" applyFont="1" applyFill="1" applyProtection="1">
      <protection locked="0"/>
    </xf>
    <xf numFmtId="0" fontId="36" fillId="8" borderId="7"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center" vertical="center" wrapText="1"/>
      <protection locked="0"/>
    </xf>
    <xf numFmtId="0" fontId="54" fillId="8" borderId="1" xfId="0" applyFont="1" applyFill="1" applyBorder="1" applyAlignment="1" applyProtection="1">
      <alignment horizontal="center" vertical="center" wrapText="1"/>
      <protection locked="0"/>
    </xf>
    <xf numFmtId="0" fontId="11" fillId="6" borderId="0" xfId="0" applyFont="1" applyFill="1" applyAlignment="1" applyProtection="1">
      <alignment horizontal="center" vertical="center"/>
      <protection locked="0"/>
    </xf>
    <xf numFmtId="0" fontId="11" fillId="0" borderId="0" xfId="0" applyFont="1" applyFill="1" applyAlignment="1">
      <alignment horizontal="left" vertical="top" wrapText="1"/>
    </xf>
    <xf numFmtId="0" fontId="18" fillId="0" borderId="0" xfId="0" applyFont="1" applyAlignment="1">
      <alignment horizontal="center" vertical="center"/>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6" borderId="0" xfId="0" applyFont="1" applyFill="1" applyAlignment="1" applyProtection="1">
      <alignment horizontal="left" vertical="center"/>
      <protection locked="0"/>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17" fillId="0" borderId="0" xfId="6" applyFont="1" applyAlignment="1">
      <alignment horizontal="left" vertical="center" wrapText="1"/>
    </xf>
    <xf numFmtId="179" fontId="17" fillId="3" borderId="7" xfId="6" applyNumberFormat="1" applyFont="1" applyFill="1" applyBorder="1" applyAlignment="1" applyProtection="1">
      <alignment vertical="top" wrapText="1"/>
      <protection locked="0"/>
    </xf>
    <xf numFmtId="179" fontId="17" fillId="3" borderId="8" xfId="6" applyNumberFormat="1" applyFont="1" applyFill="1" applyBorder="1" applyAlignment="1" applyProtection="1">
      <alignment vertical="top"/>
      <protection locked="0"/>
    </xf>
    <xf numFmtId="179" fontId="17" fillId="3" borderId="5" xfId="6" applyNumberFormat="1" applyFont="1" applyFill="1" applyBorder="1" applyAlignment="1" applyProtection="1">
      <alignment vertical="top"/>
      <protection locked="0"/>
    </xf>
    <xf numFmtId="0" fontId="17" fillId="3" borderId="7" xfId="6" applyFont="1" applyFill="1" applyBorder="1" applyAlignment="1" applyProtection="1">
      <alignment horizontal="left" vertical="center" wrapText="1"/>
      <protection locked="0"/>
    </xf>
    <xf numFmtId="0" fontId="17" fillId="3" borderId="8" xfId="6" applyFont="1" applyFill="1" applyBorder="1" applyAlignment="1" applyProtection="1">
      <alignment horizontal="left" vertical="center" wrapText="1"/>
      <protection locked="0"/>
    </xf>
    <xf numFmtId="0" fontId="17" fillId="3" borderId="5" xfId="6" applyFont="1" applyFill="1" applyBorder="1" applyAlignment="1" applyProtection="1">
      <alignment horizontal="left" vertical="center" wrapText="1"/>
      <protection locked="0"/>
    </xf>
    <xf numFmtId="0" fontId="17" fillId="0" borderId="34" xfId="3" applyFont="1" applyBorder="1" applyAlignment="1">
      <alignment horizontal="center" vertical="center"/>
    </xf>
    <xf numFmtId="0" fontId="17" fillId="0" borderId="39" xfId="3" applyFont="1" applyBorder="1" applyAlignment="1">
      <alignment horizontal="center" vertical="center"/>
    </xf>
    <xf numFmtId="0" fontId="17" fillId="0" borderId="38"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3" borderId="50" xfId="6" applyFont="1" applyFill="1" applyBorder="1" applyAlignment="1" applyProtection="1">
      <alignment vertical="center"/>
      <protection locked="0"/>
    </xf>
    <xf numFmtId="0" fontId="17" fillId="3" borderId="56" xfId="6" applyFont="1" applyFill="1" applyBorder="1" applyAlignment="1" applyProtection="1">
      <alignment vertical="center"/>
      <protection locked="0"/>
    </xf>
    <xf numFmtId="0" fontId="17" fillId="3" borderId="46" xfId="6" applyFont="1" applyFill="1" applyBorder="1" applyAlignment="1" applyProtection="1">
      <alignment vertical="center"/>
      <protection locked="0"/>
    </xf>
    <xf numFmtId="0" fontId="17" fillId="3" borderId="57" xfId="6" applyFont="1" applyFill="1" applyBorder="1" applyAlignment="1" applyProtection="1">
      <alignment vertical="center"/>
      <protection locked="0"/>
    </xf>
    <xf numFmtId="0" fontId="17" fillId="3" borderId="58" xfId="6" applyFont="1" applyFill="1" applyBorder="1" applyAlignment="1" applyProtection="1">
      <alignment vertical="center"/>
      <protection locked="0"/>
    </xf>
    <xf numFmtId="0" fontId="17" fillId="3" borderId="48" xfId="6" applyFont="1" applyFill="1" applyBorder="1" applyAlignment="1" applyProtection="1">
      <alignment vertical="center"/>
      <protection locked="0"/>
    </xf>
    <xf numFmtId="0" fontId="17" fillId="3" borderId="51" xfId="6" applyFont="1" applyFill="1" applyBorder="1" applyAlignment="1" applyProtection="1">
      <alignment vertical="center"/>
      <protection locked="0"/>
    </xf>
    <xf numFmtId="0" fontId="17" fillId="3" borderId="63" xfId="6" applyFont="1" applyFill="1" applyBorder="1" applyAlignment="1" applyProtection="1">
      <alignment vertical="center"/>
      <protection locked="0"/>
    </xf>
    <xf numFmtId="0" fontId="17" fillId="3" borderId="64" xfId="6" applyFont="1" applyFill="1" applyBorder="1" applyAlignment="1" applyProtection="1">
      <alignment vertical="center"/>
      <protection locked="0"/>
    </xf>
    <xf numFmtId="0" fontId="17" fillId="0" borderId="52" xfId="3" applyFont="1" applyBorder="1" applyAlignment="1">
      <alignment horizontal="center" vertical="center"/>
    </xf>
    <xf numFmtId="0" fontId="17" fillId="0" borderId="55" xfId="3" applyFont="1" applyBorder="1" applyAlignment="1">
      <alignment horizontal="center" vertical="center"/>
    </xf>
    <xf numFmtId="0" fontId="17" fillId="0" borderId="53" xfId="3" applyFont="1" applyBorder="1" applyAlignment="1">
      <alignment horizontal="center" vertical="center"/>
    </xf>
    <xf numFmtId="56" fontId="17" fillId="0" borderId="0" xfId="6" applyNumberFormat="1" applyFont="1" applyAlignment="1">
      <alignment vertical="center" wrapText="1"/>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3" borderId="59" xfId="6" applyFont="1" applyFill="1" applyBorder="1" applyAlignment="1" applyProtection="1">
      <alignment vertical="center"/>
      <protection locked="0"/>
    </xf>
    <xf numFmtId="0" fontId="17" fillId="3" borderId="60" xfId="6" applyFont="1" applyFill="1" applyBorder="1" applyAlignment="1" applyProtection="1">
      <alignment vertical="center"/>
      <protection locked="0"/>
    </xf>
    <xf numFmtId="0" fontId="17" fillId="3" borderId="61" xfId="6" applyFont="1" applyFill="1" applyBorder="1" applyAlignment="1" applyProtection="1">
      <alignment vertical="center"/>
      <protection locked="0"/>
    </xf>
    <xf numFmtId="0" fontId="17" fillId="3" borderId="7" xfId="6" applyFont="1" applyFill="1" applyBorder="1" applyAlignment="1" applyProtection="1">
      <alignment horizontal="center" vertical="center"/>
      <protection locked="0"/>
    </xf>
    <xf numFmtId="0" fontId="17" fillId="3" borderId="5" xfId="6" applyFont="1" applyFill="1" applyBorder="1" applyAlignment="1" applyProtection="1">
      <alignment horizontal="center" vertical="center"/>
      <protection locked="0"/>
    </xf>
    <xf numFmtId="0" fontId="21"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3" borderId="2" xfId="6" applyFont="1" applyFill="1" applyBorder="1" applyAlignment="1" applyProtection="1">
      <alignment horizontal="left" vertical="center"/>
      <protection locked="0"/>
    </xf>
    <xf numFmtId="0" fontId="17" fillId="3" borderId="3" xfId="6" applyFont="1" applyFill="1" applyBorder="1" applyAlignment="1" applyProtection="1">
      <alignment horizontal="left" vertical="center"/>
      <protection locked="0"/>
    </xf>
    <xf numFmtId="0" fontId="17" fillId="3" borderId="4" xfId="6" applyFont="1" applyFill="1" applyBorder="1" applyAlignment="1" applyProtection="1">
      <alignment horizontal="left" vertical="center"/>
      <protection locked="0"/>
    </xf>
    <xf numFmtId="0" fontId="17" fillId="3" borderId="16" xfId="6" applyNumberFormat="1" applyFont="1" applyFill="1" applyBorder="1" applyAlignment="1" applyProtection="1">
      <alignment horizontal="left" vertical="top" wrapText="1"/>
      <protection locked="0"/>
    </xf>
    <xf numFmtId="0" fontId="17" fillId="3" borderId="17" xfId="6" applyNumberFormat="1" applyFont="1" applyFill="1" applyBorder="1" applyAlignment="1" applyProtection="1">
      <alignment horizontal="left" vertical="top"/>
      <protection locked="0"/>
    </xf>
    <xf numFmtId="0" fontId="17" fillId="3" borderId="18" xfId="6" applyNumberFormat="1" applyFont="1" applyFill="1" applyBorder="1" applyAlignment="1" applyProtection="1">
      <alignment horizontal="left" vertical="top"/>
      <protection locked="0"/>
    </xf>
    <xf numFmtId="0" fontId="17" fillId="3" borderId="8" xfId="6" applyFont="1" applyFill="1" applyBorder="1" applyAlignment="1" applyProtection="1">
      <alignment horizontal="center" vertical="center"/>
      <protection locked="0"/>
    </xf>
    <xf numFmtId="56" fontId="17" fillId="3" borderId="7" xfId="6" applyNumberFormat="1" applyFont="1" applyFill="1" applyBorder="1" applyAlignment="1">
      <alignment vertical="center" wrapText="1"/>
    </xf>
    <xf numFmtId="56" fontId="17" fillId="3" borderId="8" xfId="6" applyNumberFormat="1" applyFont="1" applyFill="1" applyBorder="1" applyAlignment="1">
      <alignment vertical="center" wrapText="1"/>
    </xf>
    <xf numFmtId="56" fontId="17" fillId="3" borderId="5" xfId="6" applyNumberFormat="1" applyFont="1" applyFill="1" applyBorder="1" applyAlignment="1">
      <alignment vertical="center" wrapText="1"/>
    </xf>
    <xf numFmtId="0" fontId="25" fillId="0" borderId="0" xfId="6" applyFont="1" applyAlignment="1">
      <alignment vertical="center" wrapText="1"/>
    </xf>
    <xf numFmtId="56" fontId="25" fillId="0" borderId="0" xfId="6" applyNumberFormat="1" applyFont="1" applyAlignment="1">
      <alignment vertical="center" wrapText="1"/>
    </xf>
    <xf numFmtId="0" fontId="24" fillId="0" borderId="0" xfId="6" applyFont="1" applyAlignment="1">
      <alignment horizontal="left" vertical="center" wrapText="1"/>
    </xf>
    <xf numFmtId="0" fontId="24" fillId="0" borderId="0" xfId="6" applyFont="1" applyAlignment="1">
      <alignment vertical="center"/>
    </xf>
    <xf numFmtId="0" fontId="24" fillId="0" borderId="0" xfId="6" applyFont="1" applyAlignment="1">
      <alignment vertical="center" wrapText="1"/>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0" fontId="38" fillId="0" borderId="7" xfId="0" applyFont="1" applyBorder="1" applyAlignment="1">
      <alignment horizontal="center" vertical="center"/>
    </xf>
    <xf numFmtId="0" fontId="38" fillId="0" borderId="8" xfId="0" applyFont="1" applyBorder="1" applyAlignment="1">
      <alignment horizontal="center" vertical="center"/>
    </xf>
    <xf numFmtId="38" fontId="38" fillId="0" borderId="6" xfId="1" applyFont="1" applyFill="1" applyBorder="1" applyAlignment="1">
      <alignment horizontal="center" vertical="center"/>
    </xf>
    <xf numFmtId="0" fontId="38" fillId="0" borderId="1" xfId="0" applyFont="1" applyBorder="1" applyAlignment="1">
      <alignment horizontal="center" vertical="center"/>
    </xf>
    <xf numFmtId="38" fontId="38" fillId="0" borderId="71" xfId="0" applyNumberFormat="1" applyFont="1" applyFill="1" applyBorder="1" applyAlignment="1">
      <alignment horizontal="center" vertical="center"/>
    </xf>
    <xf numFmtId="0" fontId="38" fillId="0" borderId="72" xfId="0" applyFont="1" applyFill="1" applyBorder="1" applyAlignment="1">
      <alignment horizontal="center" vertical="center"/>
    </xf>
    <xf numFmtId="0" fontId="38" fillId="0" borderId="73" xfId="0" applyFont="1" applyFill="1" applyBorder="1" applyAlignment="1">
      <alignment horizontal="center" vertical="center"/>
    </xf>
    <xf numFmtId="0" fontId="38" fillId="6" borderId="1" xfId="0" applyFont="1" applyFill="1" applyBorder="1" applyAlignment="1" applyProtection="1">
      <alignment horizontal="center" vertical="center"/>
      <protection locked="0"/>
    </xf>
    <xf numFmtId="0" fontId="38" fillId="0" borderId="1" xfId="4" quotePrefix="1" applyFont="1" applyBorder="1" applyAlignment="1">
      <alignment horizontal="center" vertical="center"/>
    </xf>
    <xf numFmtId="0" fontId="38" fillId="0" borderId="7" xfId="4" quotePrefix="1" applyFont="1" applyBorder="1" applyAlignment="1">
      <alignment horizontal="center" vertical="center"/>
    </xf>
    <xf numFmtId="38" fontId="38" fillId="0" borderId="71" xfId="9" applyFont="1" applyFill="1" applyBorder="1" applyAlignment="1">
      <alignment horizontal="center" vertical="center"/>
    </xf>
    <xf numFmtId="38" fontId="38" fillId="0" borderId="72" xfId="9" applyFont="1" applyFill="1" applyBorder="1" applyAlignment="1">
      <alignment horizontal="center" vertical="center"/>
    </xf>
    <xf numFmtId="38" fontId="38" fillId="0" borderId="73" xfId="9" applyFont="1" applyFill="1" applyBorder="1" applyAlignment="1">
      <alignment horizontal="center" vertical="center"/>
    </xf>
    <xf numFmtId="0" fontId="38" fillId="0" borderId="1" xfId="4" quotePrefix="1" applyFont="1" applyBorder="1" applyAlignment="1">
      <alignment horizontal="left" vertical="center"/>
    </xf>
    <xf numFmtId="38" fontId="38" fillId="0" borderId="1" xfId="9" applyFont="1" applyFill="1" applyBorder="1" applyAlignment="1">
      <alignment horizontal="center" vertical="center"/>
    </xf>
    <xf numFmtId="0" fontId="38" fillId="0" borderId="40" xfId="4" applyFont="1" applyBorder="1" applyAlignment="1">
      <alignment horizontal="center" vertical="center"/>
    </xf>
    <xf numFmtId="0" fontId="38" fillId="0" borderId="40" xfId="4" applyFont="1" applyBorder="1" applyAlignment="1">
      <alignment horizontal="center" vertical="center" wrapText="1"/>
    </xf>
    <xf numFmtId="38" fontId="38" fillId="0" borderId="13" xfId="9" applyFont="1" applyFill="1" applyBorder="1" applyAlignment="1">
      <alignment horizontal="center" vertical="center"/>
    </xf>
    <xf numFmtId="0" fontId="38" fillId="0" borderId="55" xfId="4" quotePrefix="1" applyFont="1" applyBorder="1" applyAlignment="1">
      <alignment horizontal="left" vertical="center"/>
    </xf>
    <xf numFmtId="0" fontId="38" fillId="0" borderId="53" xfId="4" quotePrefix="1" applyFont="1" applyBorder="1" applyAlignment="1">
      <alignment horizontal="left" vertical="center"/>
    </xf>
    <xf numFmtId="0" fontId="38" fillId="0" borderId="17" xfId="4" quotePrefix="1" applyFont="1" applyBorder="1" applyAlignment="1">
      <alignment horizontal="left" vertical="center"/>
    </xf>
    <xf numFmtId="0" fontId="38" fillId="0" borderId="18" xfId="4" quotePrefix="1" applyFont="1" applyBorder="1" applyAlignment="1">
      <alignment horizontal="left" vertical="center"/>
    </xf>
    <xf numFmtId="187" fontId="38" fillId="6" borderId="1" xfId="0" applyNumberFormat="1" applyFont="1" applyFill="1" applyBorder="1" applyAlignment="1" applyProtection="1">
      <alignment horizontal="center" vertical="center"/>
      <protection locked="0"/>
    </xf>
    <xf numFmtId="0" fontId="47" fillId="6" borderId="1" xfId="12" applyFill="1" applyBorder="1" applyAlignment="1" applyProtection="1">
      <alignment horizontal="center" vertical="center"/>
      <protection locked="0"/>
    </xf>
    <xf numFmtId="0" fontId="38" fillId="0" borderId="41" xfId="4" applyFont="1" applyBorder="1" applyAlignment="1">
      <alignment horizontal="center" vertical="center" wrapText="1"/>
    </xf>
    <xf numFmtId="0" fontId="38" fillId="0" borderId="42" xfId="4" applyFont="1" applyBorder="1" applyAlignment="1">
      <alignment horizontal="center" vertical="center" wrapText="1"/>
    </xf>
    <xf numFmtId="0" fontId="38" fillId="0" borderId="43" xfId="4" applyFont="1" applyBorder="1" applyAlignment="1">
      <alignment horizontal="center" vertical="center" wrapText="1"/>
    </xf>
    <xf numFmtId="38" fontId="38" fillId="0" borderId="34" xfId="9" applyFont="1" applyFill="1" applyBorder="1" applyAlignment="1">
      <alignment horizontal="center" vertical="center"/>
    </xf>
    <xf numFmtId="38" fontId="38" fillId="0" borderId="39" xfId="9" applyFont="1" applyFill="1" applyBorder="1" applyAlignment="1">
      <alignment horizontal="center" vertical="center"/>
    </xf>
    <xf numFmtId="38" fontId="38" fillId="0" borderId="38" xfId="9" applyFont="1" applyFill="1" applyBorder="1" applyAlignment="1">
      <alignment horizontal="center" vertical="center"/>
    </xf>
    <xf numFmtId="184" fontId="38" fillId="0" borderId="7" xfId="4" applyNumberFormat="1" applyFont="1" applyFill="1" applyBorder="1" applyAlignment="1">
      <alignment horizontal="center" vertical="center"/>
    </xf>
    <xf numFmtId="184" fontId="38" fillId="0" borderId="5" xfId="4" applyNumberFormat="1" applyFont="1" applyFill="1" applyBorder="1" applyAlignment="1">
      <alignment horizontal="center" vertical="center"/>
    </xf>
    <xf numFmtId="0" fontId="38" fillId="6" borderId="7" xfId="4" applyFont="1" applyFill="1" applyBorder="1" applyAlignment="1" applyProtection="1">
      <alignment horizontal="center" vertical="center"/>
      <protection locked="0"/>
    </xf>
    <xf numFmtId="0" fontId="38" fillId="6" borderId="5" xfId="4" applyFont="1" applyFill="1" applyBorder="1" applyAlignment="1" applyProtection="1">
      <alignment horizontal="center" vertical="center"/>
      <protection locked="0"/>
    </xf>
    <xf numFmtId="0" fontId="38" fillId="0" borderId="41" xfId="4" applyFont="1" applyBorder="1" applyAlignment="1">
      <alignment horizontal="center" vertical="center"/>
    </xf>
    <xf numFmtId="0" fontId="38" fillId="0" borderId="42" xfId="4" applyFont="1" applyBorder="1" applyAlignment="1">
      <alignment horizontal="center" vertical="center"/>
    </xf>
    <xf numFmtId="0" fontId="38" fillId="0" borderId="43" xfId="4" applyFont="1" applyBorder="1" applyAlignment="1">
      <alignment horizontal="center" vertical="center"/>
    </xf>
    <xf numFmtId="0" fontId="38" fillId="0" borderId="52" xfId="4" quotePrefix="1" applyFont="1" applyBorder="1" applyAlignment="1">
      <alignment horizontal="left" vertical="center"/>
    </xf>
    <xf numFmtId="0" fontId="38" fillId="0" borderId="16" xfId="4" quotePrefix="1" applyFont="1" applyBorder="1" applyAlignment="1">
      <alignment horizontal="left" vertical="center"/>
    </xf>
    <xf numFmtId="0" fontId="38" fillId="0" borderId="7" xfId="4" quotePrefix="1" applyFont="1" applyBorder="1" applyAlignment="1">
      <alignment horizontal="left" vertical="center"/>
    </xf>
    <xf numFmtId="0" fontId="38" fillId="0" borderId="8" xfId="4" quotePrefix="1" applyFont="1" applyBorder="1" applyAlignment="1">
      <alignment horizontal="left" vertical="center"/>
    </xf>
    <xf numFmtId="0" fontId="38" fillId="0" borderId="5" xfId="4" quotePrefix="1" applyFont="1" applyBorder="1" applyAlignment="1">
      <alignment horizontal="left" vertical="center"/>
    </xf>
    <xf numFmtId="0" fontId="38" fillId="0" borderId="8" xfId="4" quotePrefix="1" applyFont="1" applyBorder="1" applyAlignment="1">
      <alignment horizontal="center" vertical="center"/>
    </xf>
    <xf numFmtId="38" fontId="38" fillId="0" borderId="2" xfId="9" applyFont="1" applyFill="1" applyBorder="1" applyAlignment="1">
      <alignment horizontal="center" vertical="center"/>
    </xf>
    <xf numFmtId="38" fontId="38" fillId="0" borderId="3" xfId="9" applyFont="1" applyFill="1" applyBorder="1" applyAlignment="1">
      <alignment horizontal="center" vertical="center"/>
    </xf>
    <xf numFmtId="38" fontId="38" fillId="0" borderId="4" xfId="9" applyFont="1" applyFill="1" applyBorder="1" applyAlignment="1">
      <alignment horizontal="center" vertical="center"/>
    </xf>
    <xf numFmtId="38" fontId="38" fillId="0" borderId="7" xfId="9" applyFont="1" applyFill="1" applyBorder="1" applyAlignment="1">
      <alignment horizontal="center" vertical="center"/>
    </xf>
    <xf numFmtId="38" fontId="38" fillId="0" borderId="8" xfId="9" applyFont="1" applyFill="1" applyBorder="1" applyAlignment="1">
      <alignment horizontal="center" vertical="center"/>
    </xf>
    <xf numFmtId="38" fontId="38" fillId="0" borderId="5" xfId="9" applyFont="1" applyFill="1" applyBorder="1" applyAlignment="1">
      <alignment horizontal="center" vertical="center"/>
    </xf>
    <xf numFmtId="0" fontId="37" fillId="0" borderId="0" xfId="3" applyFont="1" applyAlignment="1">
      <alignment horizontal="center" vertical="center"/>
    </xf>
    <xf numFmtId="0" fontId="14" fillId="5" borderId="2"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34" xfId="2" applyFont="1" applyFill="1" applyBorder="1" applyAlignment="1">
      <alignment horizontal="center" vertical="center"/>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14" fillId="5" borderId="36" xfId="2" applyFont="1" applyFill="1" applyBorder="1" applyAlignment="1">
      <alignment horizontal="center" vertical="center" wrapText="1"/>
    </xf>
    <xf numFmtId="0" fontId="14" fillId="5" borderId="37" xfId="2" applyFont="1" applyFill="1" applyBorder="1" applyAlignment="1">
      <alignment horizontal="center" vertical="center" wrapText="1"/>
    </xf>
    <xf numFmtId="0" fontId="14" fillId="5" borderId="1" xfId="2" applyFont="1" applyFill="1" applyBorder="1" applyAlignment="1">
      <alignment horizontal="center" vertical="center" wrapText="1" shrinkToFit="1"/>
    </xf>
    <xf numFmtId="0" fontId="14" fillId="0" borderId="1" xfId="3" applyFont="1" applyBorder="1" applyAlignment="1">
      <alignment horizontal="center" vertical="center"/>
    </xf>
    <xf numFmtId="177" fontId="14" fillId="5" borderId="6" xfId="2" applyNumberFormat="1" applyFont="1" applyFill="1" applyBorder="1" applyAlignment="1">
      <alignment horizontal="center" vertical="center" wrapText="1"/>
    </xf>
    <xf numFmtId="177" fontId="14" fillId="5" borderId="13" xfId="2" applyNumberFormat="1" applyFont="1" applyFill="1" applyBorder="1" applyAlignment="1">
      <alignment horizontal="center" vertical="center" wrapText="1"/>
    </xf>
    <xf numFmtId="184" fontId="40" fillId="0" borderId="75" xfId="3" applyNumberFormat="1" applyFont="1" applyBorder="1" applyAlignment="1">
      <alignment horizontal="center" vertical="center"/>
    </xf>
    <xf numFmtId="184" fontId="40" fillId="0" borderId="76" xfId="3" applyNumberFormat="1" applyFont="1" applyBorder="1" applyAlignment="1">
      <alignment horizontal="center" vertical="center"/>
    </xf>
    <xf numFmtId="184" fontId="40" fillId="0" borderId="77" xfId="3" applyNumberFormat="1" applyFont="1" applyBorder="1" applyAlignment="1">
      <alignment horizontal="center" vertical="center"/>
    </xf>
    <xf numFmtId="0" fontId="14" fillId="5" borderId="6" xfId="2" applyFont="1" applyFill="1" applyBorder="1" applyAlignment="1">
      <alignment horizontal="center" vertical="center" wrapText="1" shrinkToFit="1"/>
    </xf>
    <xf numFmtId="0" fontId="14" fillId="5" borderId="30" xfId="2" applyFont="1" applyFill="1" applyBorder="1" applyAlignment="1">
      <alignment horizontal="center" vertical="center" wrapText="1" shrinkToFit="1"/>
    </xf>
    <xf numFmtId="0" fontId="14" fillId="5" borderId="13" xfId="2" applyFont="1" applyFill="1" applyBorder="1" applyAlignment="1">
      <alignment horizontal="center" vertical="center" wrapText="1" shrinkToFit="1"/>
    </xf>
    <xf numFmtId="0" fontId="14" fillId="0" borderId="6" xfId="3" applyFont="1" applyBorder="1" applyAlignment="1">
      <alignment horizontal="center" vertical="center"/>
    </xf>
    <xf numFmtId="0" fontId="14" fillId="0" borderId="82" xfId="3" applyFont="1" applyBorder="1" applyAlignment="1">
      <alignment horizontal="center" vertical="center"/>
    </xf>
    <xf numFmtId="0" fontId="36" fillId="0" borderId="6" xfId="2" applyFont="1" applyBorder="1" applyAlignment="1">
      <alignment horizontal="center" vertical="center"/>
    </xf>
    <xf numFmtId="0" fontId="36" fillId="0" borderId="82" xfId="2" applyFont="1" applyBorder="1" applyAlignment="1">
      <alignment horizontal="center" vertical="center"/>
    </xf>
    <xf numFmtId="177" fontId="14" fillId="5" borderId="36" xfId="2" applyNumberFormat="1" applyFont="1" applyFill="1" applyBorder="1" applyAlignment="1">
      <alignment horizontal="center" vertical="center" wrapText="1"/>
    </xf>
    <xf numFmtId="177" fontId="14" fillId="5" borderId="37" xfId="2" applyNumberFormat="1" applyFont="1" applyFill="1" applyBorder="1" applyAlignment="1">
      <alignment horizontal="center" vertical="center" wrapText="1"/>
    </xf>
    <xf numFmtId="177" fontId="14" fillId="5" borderId="13" xfId="2" applyNumberFormat="1" applyFont="1" applyFill="1" applyBorder="1" applyAlignment="1">
      <alignment horizontal="center" vertical="center"/>
    </xf>
    <xf numFmtId="0" fontId="14" fillId="5" borderId="7" xfId="2" applyFont="1" applyFill="1" applyBorder="1" applyAlignment="1">
      <alignment horizontal="center" vertical="center" wrapText="1" shrinkToFit="1"/>
    </xf>
    <xf numFmtId="0" fontId="36" fillId="0" borderId="7" xfId="2" applyFont="1" applyBorder="1" applyAlignment="1">
      <alignment horizontal="center" vertical="center"/>
    </xf>
    <xf numFmtId="0" fontId="36" fillId="0" borderId="8" xfId="2" applyFont="1" applyBorder="1" applyAlignment="1">
      <alignment horizontal="center" vertical="center"/>
    </xf>
    <xf numFmtId="0" fontId="36" fillId="0" borderId="5" xfId="2" applyFont="1" applyBorder="1" applyAlignment="1">
      <alignment horizontal="center" vertical="center"/>
    </xf>
    <xf numFmtId="0" fontId="14" fillId="5" borderId="31" xfId="2" applyFont="1" applyFill="1" applyBorder="1" applyAlignment="1">
      <alignment horizontal="center" vertical="center" wrapText="1"/>
    </xf>
    <xf numFmtId="0" fontId="14" fillId="5" borderId="80" xfId="2" applyFont="1" applyFill="1" applyBorder="1" applyAlignment="1">
      <alignment horizontal="center" vertical="center" wrapText="1"/>
    </xf>
    <xf numFmtId="0" fontId="14" fillId="5" borderId="82" xfId="2" applyFont="1" applyFill="1" applyBorder="1" applyAlignment="1">
      <alignment horizontal="center" vertical="center" wrapText="1" shrinkToFit="1"/>
    </xf>
    <xf numFmtId="0" fontId="14" fillId="5" borderId="4" xfId="2" applyFont="1" applyFill="1" applyBorder="1" applyAlignment="1">
      <alignment horizontal="center" vertical="center" wrapText="1" shrinkToFit="1"/>
    </xf>
    <xf numFmtId="0" fontId="14" fillId="5" borderId="81" xfId="2" applyFont="1" applyFill="1" applyBorder="1" applyAlignment="1">
      <alignment horizontal="center" vertical="center" wrapText="1" shrinkToFit="1"/>
    </xf>
    <xf numFmtId="0" fontId="14" fillId="5" borderId="39" xfId="2" applyFont="1" applyFill="1" applyBorder="1" applyAlignment="1">
      <alignment horizontal="center" vertical="center"/>
    </xf>
    <xf numFmtId="0" fontId="36" fillId="4" borderId="7" xfId="0" applyFont="1" applyFill="1" applyBorder="1" applyAlignment="1" applyProtection="1">
      <alignment horizontal="left" vertical="center"/>
      <protection locked="0"/>
    </xf>
    <xf numFmtId="0" fontId="36" fillId="4" borderId="8" xfId="0" applyFont="1" applyFill="1" applyBorder="1" applyAlignment="1" applyProtection="1">
      <alignment horizontal="left" vertical="center"/>
      <protection locked="0"/>
    </xf>
    <xf numFmtId="0" fontId="36" fillId="4" borderId="5" xfId="0" applyFont="1" applyFill="1" applyBorder="1" applyAlignment="1" applyProtection="1">
      <alignment horizontal="left" vertical="center"/>
      <protection locked="0"/>
    </xf>
    <xf numFmtId="0" fontId="54" fillId="11" borderId="0" xfId="0" applyFont="1" applyFill="1" applyAlignment="1">
      <alignment horizontal="left" vertical="center" indent="8"/>
    </xf>
    <xf numFmtId="0" fontId="54" fillId="0" borderId="0" xfId="0" applyFont="1" applyAlignment="1">
      <alignment horizontal="right" wrapText="1"/>
    </xf>
    <xf numFmtId="0" fontId="54" fillId="0" borderId="78" xfId="0" applyFont="1" applyBorder="1" applyAlignment="1">
      <alignment horizontal="right" wrapText="1"/>
    </xf>
    <xf numFmtId="0" fontId="54" fillId="9" borderId="7" xfId="0" applyFont="1" applyFill="1" applyBorder="1" applyAlignment="1" applyProtection="1">
      <alignment vertical="center" wrapText="1"/>
      <protection locked="0"/>
    </xf>
    <xf numFmtId="0" fontId="54" fillId="9" borderId="5" xfId="0" applyFont="1" applyFill="1" applyBorder="1" applyAlignment="1" applyProtection="1">
      <alignment vertical="center" wrapText="1"/>
      <protection locked="0"/>
    </xf>
    <xf numFmtId="0" fontId="36" fillId="4" borderId="7" xfId="0" applyFont="1" applyFill="1" applyBorder="1" applyAlignment="1" applyProtection="1">
      <alignment horizontal="left" vertical="center" wrapText="1"/>
      <protection locked="0"/>
    </xf>
    <xf numFmtId="0" fontId="36" fillId="4" borderId="8" xfId="0" applyFont="1" applyFill="1" applyBorder="1" applyAlignment="1" applyProtection="1">
      <alignment horizontal="left" vertical="center" wrapText="1"/>
      <protection locked="0"/>
    </xf>
    <xf numFmtId="0" fontId="36" fillId="4" borderId="5" xfId="0" applyFont="1" applyFill="1" applyBorder="1" applyAlignment="1" applyProtection="1">
      <alignment horizontal="left" vertical="center" wrapText="1"/>
      <protection locked="0"/>
    </xf>
    <xf numFmtId="0" fontId="54" fillId="0" borderId="0" xfId="0" applyFont="1" applyAlignment="1">
      <alignment horizontal="right" vertical="center" wrapText="1"/>
    </xf>
    <xf numFmtId="0" fontId="54" fillId="0" borderId="78" xfId="0" applyFont="1" applyBorder="1" applyAlignment="1">
      <alignment horizontal="right" vertical="center" wrapText="1"/>
    </xf>
    <xf numFmtId="0" fontId="54" fillId="0" borderId="7" xfId="0" applyFont="1" applyBorder="1" applyAlignment="1">
      <alignment horizontal="left" vertical="center" wrapText="1"/>
    </xf>
    <xf numFmtId="0" fontId="54" fillId="0" borderId="8" xfId="0" applyFont="1" applyBorder="1" applyAlignment="1">
      <alignment horizontal="left" vertical="center" wrapText="1"/>
    </xf>
    <xf numFmtId="0" fontId="54" fillId="0" borderId="5"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5" xfId="0" applyFont="1" applyBorder="1" applyAlignment="1">
      <alignment horizontal="left" vertical="center" wrapText="1"/>
    </xf>
    <xf numFmtId="0" fontId="36" fillId="9" borderId="7" xfId="0" applyFont="1" applyFill="1" applyBorder="1" applyAlignment="1" applyProtection="1">
      <alignment vertical="center" wrapText="1"/>
      <protection locked="0"/>
    </xf>
    <xf numFmtId="0" fontId="36" fillId="9" borderId="5" xfId="0" applyFont="1" applyFill="1" applyBorder="1" applyAlignment="1" applyProtection="1">
      <alignment vertical="center" wrapText="1"/>
      <protection locked="0"/>
    </xf>
    <xf numFmtId="0" fontId="37" fillId="0" borderId="0" xfId="0" applyFont="1" applyAlignment="1">
      <alignment horizontal="left" vertical="center" wrapText="1"/>
    </xf>
    <xf numFmtId="0" fontId="37" fillId="0" borderId="78" xfId="0" applyFont="1" applyBorder="1" applyAlignment="1">
      <alignment horizontal="left" vertical="center" wrapText="1"/>
    </xf>
    <xf numFmtId="0" fontId="55" fillId="0" borderId="0" xfId="0" applyFont="1" applyAlignment="1">
      <alignment horizontal="left" vertical="center"/>
    </xf>
    <xf numFmtId="0" fontId="57" fillId="10" borderId="7" xfId="0" applyFont="1" applyFill="1" applyBorder="1" applyAlignment="1">
      <alignment horizontal="left" vertical="center"/>
    </xf>
    <xf numFmtId="0" fontId="57" fillId="10" borderId="8" xfId="0" applyFont="1" applyFill="1" applyBorder="1" applyAlignment="1">
      <alignment horizontal="left" vertical="center"/>
    </xf>
    <xf numFmtId="0" fontId="36" fillId="9" borderId="7" xfId="0" applyFont="1" applyFill="1" applyBorder="1" applyAlignment="1" applyProtection="1">
      <alignment horizontal="left" vertical="center"/>
      <protection locked="0"/>
    </xf>
    <xf numFmtId="0" fontId="36" fillId="9" borderId="8" xfId="0" applyFont="1" applyFill="1" applyBorder="1" applyAlignment="1" applyProtection="1">
      <alignment horizontal="left" vertical="center"/>
      <protection locked="0"/>
    </xf>
    <xf numFmtId="0" fontId="36" fillId="9" borderId="5" xfId="0" applyFont="1" applyFill="1" applyBorder="1" applyAlignment="1" applyProtection="1">
      <alignment horizontal="left" vertical="center"/>
      <protection locked="0"/>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5" xfId="0" applyFont="1" applyFill="1" applyBorder="1" applyAlignment="1">
      <alignment horizontal="left" vertical="center"/>
    </xf>
    <xf numFmtId="0" fontId="36" fillId="9" borderId="7" xfId="0" applyFont="1" applyFill="1" applyBorder="1" applyAlignment="1" applyProtection="1">
      <alignment horizontal="left" vertical="center" wrapText="1"/>
      <protection locked="0"/>
    </xf>
    <xf numFmtId="0" fontId="36" fillId="9" borderId="5" xfId="0" applyFont="1" applyFill="1" applyBorder="1" applyAlignment="1" applyProtection="1">
      <alignment horizontal="left" vertical="center" wrapText="1"/>
      <protection locked="0"/>
    </xf>
    <xf numFmtId="0" fontId="14" fillId="0" borderId="0" xfId="10" applyFont="1" applyAlignment="1">
      <alignment horizontal="left" vertical="center" indent="2"/>
    </xf>
    <xf numFmtId="0" fontId="46" fillId="0" borderId="0" xfId="10" applyFont="1" applyAlignment="1">
      <alignment horizontal="center"/>
    </xf>
    <xf numFmtId="0" fontId="14" fillId="0" borderId="1" xfId="10" applyFont="1" applyBorder="1" applyAlignment="1">
      <alignment horizontal="center" vertical="center"/>
    </xf>
    <xf numFmtId="0" fontId="14" fillId="0" borderId="1" xfId="10" applyFont="1" applyBorder="1" applyAlignment="1">
      <alignment horizontal="center" vertical="center" wrapText="1"/>
    </xf>
    <xf numFmtId="0" fontId="14" fillId="0" borderId="40" xfId="10" applyFont="1" applyBorder="1" applyAlignment="1">
      <alignment horizontal="center" vertical="center"/>
    </xf>
    <xf numFmtId="0" fontId="14" fillId="0" borderId="13" xfId="10" applyFont="1" applyBorder="1" applyAlignment="1">
      <alignment horizontal="center" vertical="center"/>
    </xf>
    <xf numFmtId="0" fontId="14" fillId="0" borderId="1" xfId="10" applyFont="1" applyBorder="1" applyAlignment="1">
      <alignment horizontal="left" vertical="center" wrapText="1"/>
    </xf>
    <xf numFmtId="0" fontId="14" fillId="0" borderId="40" xfId="10" applyFont="1" applyBorder="1" applyAlignment="1">
      <alignment horizontal="left" vertical="center" wrapText="1"/>
    </xf>
    <xf numFmtId="0" fontId="11" fillId="0" borderId="0" xfId="0" applyFont="1" applyAlignment="1">
      <alignment horizontal="left" vertical="top" wrapText="1"/>
    </xf>
    <xf numFmtId="0" fontId="11" fillId="6" borderId="0" xfId="0" applyFont="1" applyFill="1" applyAlignment="1" applyProtection="1">
      <alignment horizontal="left" vertical="top"/>
      <protection locked="0"/>
    </xf>
    <xf numFmtId="0" fontId="11" fillId="0" borderId="0" xfId="0" applyFont="1" applyAlignment="1">
      <alignment horizontal="center" vertical="center"/>
    </xf>
    <xf numFmtId="0" fontId="12" fillId="6" borderId="0" xfId="0" applyFont="1" applyFill="1" applyAlignment="1" applyProtection="1">
      <alignment horizontal="left" vertical="top"/>
      <protection locked="0"/>
    </xf>
    <xf numFmtId="0" fontId="11" fillId="6" borderId="0" xfId="0" applyFont="1" applyFill="1" applyAlignment="1" applyProtection="1">
      <alignment horizontal="center" vertical="center" shrinkToFit="1"/>
      <protection locked="0"/>
    </xf>
    <xf numFmtId="184" fontId="11" fillId="0" borderId="0" xfId="0" applyNumberFormat="1" applyFont="1" applyFill="1" applyAlignment="1" applyProtection="1">
      <alignment horizontal="left" vertical="center" indent="1"/>
      <protection locked="0"/>
    </xf>
    <xf numFmtId="49" fontId="11" fillId="0" borderId="0" xfId="0" applyNumberFormat="1" applyFont="1" applyFill="1" applyAlignment="1" applyProtection="1">
      <alignment horizontal="center" vertical="center"/>
      <protection locked="0"/>
    </xf>
    <xf numFmtId="0" fontId="63" fillId="4" borderId="71" xfId="0" applyFont="1" applyFill="1" applyBorder="1" applyAlignment="1" applyProtection="1">
      <alignment horizontal="center" vertical="center"/>
      <protection locked="0"/>
    </xf>
    <xf numFmtId="0" fontId="63" fillId="4" borderId="72" xfId="0" applyFont="1" applyFill="1" applyBorder="1" applyAlignment="1" applyProtection="1">
      <alignment horizontal="center" vertical="center"/>
      <protection locked="0"/>
    </xf>
    <xf numFmtId="0" fontId="63" fillId="4" borderId="73" xfId="0" applyFont="1" applyFill="1" applyBorder="1" applyAlignment="1" applyProtection="1">
      <alignment horizontal="center" vertical="center"/>
      <protection locked="0"/>
    </xf>
    <xf numFmtId="184" fontId="38" fillId="0" borderId="1" xfId="0" applyNumberFormat="1" applyFont="1" applyFill="1" applyBorder="1" applyAlignment="1" applyProtection="1">
      <alignment horizontal="center" vertical="center"/>
      <protection locked="0"/>
    </xf>
    <xf numFmtId="38" fontId="38" fillId="0" borderId="29" xfId="1" applyFont="1" applyFill="1" applyBorder="1" applyAlignment="1">
      <alignment horizontal="center" vertical="center"/>
    </xf>
    <xf numFmtId="38" fontId="38" fillId="0" borderId="83" xfId="1" applyFont="1" applyFill="1" applyBorder="1" applyAlignment="1">
      <alignment horizontal="center" vertical="center"/>
    </xf>
    <xf numFmtId="38" fontId="38" fillId="0" borderId="84" xfId="1" applyFont="1" applyFill="1" applyBorder="1" applyAlignment="1">
      <alignment horizontal="center" vertical="center"/>
    </xf>
    <xf numFmtId="38" fontId="38" fillId="0" borderId="75" xfId="0" applyNumberFormat="1" applyFont="1" applyFill="1" applyBorder="1" applyAlignment="1">
      <alignment horizontal="center" vertical="center"/>
    </xf>
    <xf numFmtId="38" fontId="38" fillId="0" borderId="76" xfId="0" applyNumberFormat="1" applyFont="1" applyFill="1" applyBorder="1" applyAlignment="1">
      <alignment horizontal="center" vertical="center"/>
    </xf>
    <xf numFmtId="38" fontId="38" fillId="0" borderId="77" xfId="0" applyNumberFormat="1" applyFont="1" applyFill="1" applyBorder="1" applyAlignment="1">
      <alignment horizontal="center" vertical="center"/>
    </xf>
    <xf numFmtId="184" fontId="38" fillId="0" borderId="7" xfId="4" applyNumberFormat="1" applyFont="1" applyFill="1" applyBorder="1" applyAlignment="1">
      <alignment horizontal="center" vertical="center" shrinkToFit="1"/>
    </xf>
    <xf numFmtId="184" fontId="38" fillId="0" borderId="5" xfId="4" applyNumberFormat="1" applyFont="1" applyFill="1" applyBorder="1" applyAlignment="1">
      <alignment horizontal="center" vertical="center" shrinkToFit="1"/>
    </xf>
    <xf numFmtId="184" fontId="38" fillId="0" borderId="7" xfId="4" applyNumberFormat="1" applyFont="1" applyFill="1" applyBorder="1" applyAlignment="1" applyProtection="1">
      <alignment horizontal="center" vertical="center"/>
      <protection locked="0"/>
    </xf>
    <xf numFmtId="184" fontId="38" fillId="0" borderId="5" xfId="4" applyNumberFormat="1" applyFont="1" applyFill="1" applyBorder="1" applyAlignment="1" applyProtection="1">
      <alignment horizontal="center" vertical="center"/>
      <protection locked="0"/>
    </xf>
    <xf numFmtId="0" fontId="40" fillId="0" borderId="0" xfId="3" applyFont="1" applyFill="1" applyAlignment="1">
      <alignment horizontal="center" vertical="center"/>
    </xf>
    <xf numFmtId="0" fontId="14" fillId="5" borderId="8" xfId="2" applyFont="1" applyFill="1" applyBorder="1" applyAlignment="1">
      <alignment horizontal="center" vertical="center" wrapText="1" shrinkToFit="1"/>
    </xf>
    <xf numFmtId="0" fontId="14" fillId="5" borderId="5" xfId="2" applyFont="1" applyFill="1" applyBorder="1" applyAlignment="1">
      <alignment horizontal="center" vertical="center" wrapText="1" shrinkToFit="1"/>
    </xf>
    <xf numFmtId="0" fontId="30" fillId="0" borderId="0" xfId="10" applyFont="1" applyAlignment="1">
      <alignment horizontal="center"/>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49" fontId="4" fillId="0" borderId="1" xfId="0" applyNumberFormat="1"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Fill="1" applyBorder="1" applyAlignment="1">
      <alignment horizontal="left" vertical="center" wrapText="1"/>
    </xf>
  </cellXfs>
  <cellStyles count="13">
    <cellStyle name="ハイパーリンク" xfId="12" builtinId="8"/>
    <cellStyle name="ハイパーリンク 2" xfId="8" xr:uid="{E2364AD4-CD8D-4073-80BD-2AA918DCB730}"/>
    <cellStyle name="桁区切り" xfId="1" builtinId="6"/>
    <cellStyle name="桁区切り 2" xfId="5" xr:uid="{00000000-0005-0000-0000-000001000000}"/>
    <cellStyle name="桁区切り 3" xfId="9" xr:uid="{6352DA44-CDB8-4B52-AD74-B940FCA62843}"/>
    <cellStyle name="標準" xfId="0" builtinId="0"/>
    <cellStyle name="標準 2" xfId="6" xr:uid="{00000000-0005-0000-0000-000003000000}"/>
    <cellStyle name="標準 2 2" xfId="4" xr:uid="{00000000-0005-0000-0000-000004000000}"/>
    <cellStyle name="標準 2 3" xfId="7" xr:uid="{FD6627B3-629F-4078-A915-403D6948FC8D}"/>
    <cellStyle name="標準 2 4" xfId="11" xr:uid="{BE87B91D-D5E2-4E30-B68C-B8CA33E5B605}"/>
    <cellStyle name="標準 3" xfId="3" xr:uid="{00000000-0005-0000-0000-000005000000}"/>
    <cellStyle name="標準 4" xfId="10" xr:uid="{6DB9AFBF-762C-44EF-9E4D-AE16C9AB8154}"/>
    <cellStyle name="標準_別紙（２）精算額内訳" xfId="2" xr:uid="{00000000-0005-0000-0000-000006000000}"/>
  </cellStyles>
  <dxfs count="2">
    <dxf>
      <font>
        <condense val="0"/>
        <extend val="0"/>
        <color indexed="10"/>
      </font>
    </dxf>
    <dxf>
      <font>
        <condense val="0"/>
        <extend val="0"/>
        <color indexed="10"/>
      </font>
    </dxf>
  </dxfs>
  <tableStyles count="0" defaultTableStyle="TableStyleMedium2" defaultPivotStyle="PivotStyleLight16"/>
  <colors>
    <mruColors>
      <color rgb="FFFF9999"/>
      <color rgb="FFF8F8F8"/>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129886</xdr:colOff>
      <xdr:row>3</xdr:row>
      <xdr:rowOff>17318</xdr:rowOff>
    </xdr:from>
    <xdr:to>
      <xdr:col>17</xdr:col>
      <xdr:colOff>523007</xdr:colOff>
      <xdr:row>4</xdr:row>
      <xdr:rowOff>86590</xdr:rowOff>
    </xdr:to>
    <xdr:sp macro="" textlink="">
      <xdr:nvSpPr>
        <xdr:cNvPr id="2" name="テキスト ボックス 1">
          <a:extLst>
            <a:ext uri="{FF2B5EF4-FFF2-40B4-BE49-F238E27FC236}">
              <a16:creationId xmlns:a16="http://schemas.microsoft.com/office/drawing/2014/main" id="{CE1AB818-5353-4D64-B10F-8F689225B25E}"/>
            </a:ext>
          </a:extLst>
        </xdr:cNvPr>
        <xdr:cNvSpPr txBox="1"/>
      </xdr:nvSpPr>
      <xdr:spPr>
        <a:xfrm>
          <a:off x="6355772" y="848591"/>
          <a:ext cx="2895599"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1CE46DD2-E2BA-4D8F-89FD-819ED659DA73}"/>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528135</xdr:colOff>
      <xdr:row>2</xdr:row>
      <xdr:rowOff>606541</xdr:rowOff>
    </xdr:from>
    <xdr:to>
      <xdr:col>5</xdr:col>
      <xdr:colOff>669052</xdr:colOff>
      <xdr:row>4</xdr:row>
      <xdr:rowOff>317280</xdr:rowOff>
    </xdr:to>
    <xdr:sp macro="" textlink="">
      <xdr:nvSpPr>
        <xdr:cNvPr id="4" name="テキスト ボックス 3">
          <a:extLst>
            <a:ext uri="{FF2B5EF4-FFF2-40B4-BE49-F238E27FC236}">
              <a16:creationId xmlns:a16="http://schemas.microsoft.com/office/drawing/2014/main" id="{EEE0C5AD-3D77-4B90-8A76-85D67E46AD0D}"/>
            </a:ext>
          </a:extLst>
        </xdr:cNvPr>
        <xdr:cNvSpPr txBox="1"/>
      </xdr:nvSpPr>
      <xdr:spPr>
        <a:xfrm>
          <a:off x="528135" y="1142322"/>
          <a:ext cx="7701386" cy="66323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11</xdr:col>
      <xdr:colOff>530113</xdr:colOff>
      <xdr:row>15</xdr:row>
      <xdr:rowOff>180860</xdr:rowOff>
    </xdr:from>
    <xdr:to>
      <xdr:col>15</xdr:col>
      <xdr:colOff>1023938</xdr:colOff>
      <xdr:row>27</xdr:row>
      <xdr:rowOff>39687</xdr:rowOff>
    </xdr:to>
    <xdr:sp macro="" textlink="">
      <xdr:nvSpPr>
        <xdr:cNvPr id="3" name="テキスト ボックス 2">
          <a:extLst>
            <a:ext uri="{FF2B5EF4-FFF2-40B4-BE49-F238E27FC236}">
              <a16:creationId xmlns:a16="http://schemas.microsoft.com/office/drawing/2014/main" id="{5B077790-D24E-4C23-B890-3B5E6435D425}"/>
            </a:ext>
          </a:extLst>
        </xdr:cNvPr>
        <xdr:cNvSpPr txBox="1"/>
      </xdr:nvSpPr>
      <xdr:spPr>
        <a:xfrm>
          <a:off x="15877269" y="6360204"/>
          <a:ext cx="5542075" cy="1930514"/>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＜補助基準額について＞</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・１事業所あたり： 職員数により合計金額が変動しない契約の場合は一律</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250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万円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変動する場合は、職員数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名以上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2,500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・１法人あたり：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・令和７年度中に「ケアプランデータ連携システム」により５事業所以上とデータ連携を実施する場合：１事業所あたり５万円加算</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・一体的に使用するための情報端末（</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PC</a:t>
          </a: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、タブレット端末）１台あたり：</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万</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endParaRPr kumimoji="0" lang="ja-JP"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26CB488-A7C9-46C6-B738-A8D6BF238877}"/>
            </a:ext>
          </a:extLst>
        </xdr:cNvPr>
        <xdr:cNvSpPr>
          <a:spLocks noChangeArrowheads="1"/>
        </xdr:cNvSpPr>
      </xdr:nvSpPr>
      <xdr:spPr bwMode="auto">
        <a:xfrm>
          <a:off x="37719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1136196</xdr:colOff>
      <xdr:row>16</xdr:row>
      <xdr:rowOff>225878</xdr:rowOff>
    </xdr:from>
    <xdr:to>
      <xdr:col>12</xdr:col>
      <xdr:colOff>884464</xdr:colOff>
      <xdr:row>23</xdr:row>
      <xdr:rowOff>149678</xdr:rowOff>
    </xdr:to>
    <xdr:sp macro="" textlink="">
      <xdr:nvSpPr>
        <xdr:cNvPr id="4" name="テキスト ボックス 3">
          <a:extLst>
            <a:ext uri="{FF2B5EF4-FFF2-40B4-BE49-F238E27FC236}">
              <a16:creationId xmlns:a16="http://schemas.microsoft.com/office/drawing/2014/main" id="{AB13E44A-109A-4DC0-8880-A2F606B9501C}"/>
            </a:ext>
          </a:extLst>
        </xdr:cNvPr>
        <xdr:cNvSpPr txBox="1"/>
      </xdr:nvSpPr>
      <xdr:spPr>
        <a:xfrm>
          <a:off x="15627803" y="6253842"/>
          <a:ext cx="2034268" cy="12436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・１事業所あたり：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・１法人あたり：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161925</xdr:colOff>
      <xdr:row>2</xdr:row>
      <xdr:rowOff>620485</xdr:rowOff>
    </xdr:from>
    <xdr:to>
      <xdr:col>4</xdr:col>
      <xdr:colOff>642257</xdr:colOff>
      <xdr:row>5</xdr:row>
      <xdr:rowOff>141514</xdr:rowOff>
    </xdr:to>
    <xdr:sp macro="" textlink="">
      <xdr:nvSpPr>
        <xdr:cNvPr id="3" name="テキスト ボックス 2">
          <a:extLst>
            <a:ext uri="{FF2B5EF4-FFF2-40B4-BE49-F238E27FC236}">
              <a16:creationId xmlns:a16="http://schemas.microsoft.com/office/drawing/2014/main" id="{F7E2F8EC-2984-4C71-93A5-66707EA1B27E}"/>
            </a:ext>
          </a:extLst>
        </xdr:cNvPr>
        <xdr:cNvSpPr txBox="1"/>
      </xdr:nvSpPr>
      <xdr:spPr>
        <a:xfrm>
          <a:off x="161925" y="1164771"/>
          <a:ext cx="7419975" cy="66402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69274</xdr:colOff>
      <xdr:row>18</xdr:row>
      <xdr:rowOff>25979</xdr:rowOff>
    </xdr:from>
    <xdr:to>
      <xdr:col>12</xdr:col>
      <xdr:colOff>1068533</xdr:colOff>
      <xdr:row>19</xdr:row>
      <xdr:rowOff>129887</xdr:rowOff>
    </xdr:to>
    <xdr:sp macro="" textlink="">
      <xdr:nvSpPr>
        <xdr:cNvPr id="3" name="テキスト ボックス 2">
          <a:extLst>
            <a:ext uri="{FF2B5EF4-FFF2-40B4-BE49-F238E27FC236}">
              <a16:creationId xmlns:a16="http://schemas.microsoft.com/office/drawing/2014/main" id="{A107E702-620F-4432-BB4B-ADA83039BC20}"/>
            </a:ext>
          </a:extLst>
        </xdr:cNvPr>
        <xdr:cNvSpPr txBox="1"/>
      </xdr:nvSpPr>
      <xdr:spPr>
        <a:xfrm>
          <a:off x="5810251" y="4641274"/>
          <a:ext cx="2895600"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147204</xdr:colOff>
      <xdr:row>0</xdr:row>
      <xdr:rowOff>199161</xdr:rowOff>
    </xdr:from>
    <xdr:to>
      <xdr:col>10</xdr:col>
      <xdr:colOff>306531</xdr:colOff>
      <xdr:row>2</xdr:row>
      <xdr:rowOff>43297</xdr:rowOff>
    </xdr:to>
    <xdr:sp macro="" textlink="">
      <xdr:nvSpPr>
        <xdr:cNvPr id="2" name="テキスト ボックス 1">
          <a:extLst>
            <a:ext uri="{FF2B5EF4-FFF2-40B4-BE49-F238E27FC236}">
              <a16:creationId xmlns:a16="http://schemas.microsoft.com/office/drawing/2014/main" id="{34E48E21-90B5-4981-8BB7-70B5956A4E8A}"/>
            </a:ext>
          </a:extLst>
        </xdr:cNvPr>
        <xdr:cNvSpPr txBox="1"/>
      </xdr:nvSpPr>
      <xdr:spPr>
        <a:xfrm>
          <a:off x="8407977" y="199161"/>
          <a:ext cx="2895599"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AAB6D94-0B35-4290-A836-DB08565636F0}"/>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285750</xdr:colOff>
      <xdr:row>17</xdr:row>
      <xdr:rowOff>47623</xdr:rowOff>
    </xdr:from>
    <xdr:to>
      <xdr:col>15</xdr:col>
      <xdr:colOff>45245</xdr:colOff>
      <xdr:row>25</xdr:row>
      <xdr:rowOff>95248</xdr:rowOff>
    </xdr:to>
    <xdr:sp macro="" textlink="">
      <xdr:nvSpPr>
        <xdr:cNvPr id="4" name="テキスト ボックス 3">
          <a:extLst>
            <a:ext uri="{FF2B5EF4-FFF2-40B4-BE49-F238E27FC236}">
              <a16:creationId xmlns:a16="http://schemas.microsoft.com/office/drawing/2014/main" id="{F4DAE975-0FA0-FFC5-F6F6-D0C5D093503D}"/>
            </a:ext>
          </a:extLst>
        </xdr:cNvPr>
        <xdr:cNvSpPr txBox="1"/>
      </xdr:nvSpPr>
      <xdr:spPr>
        <a:xfrm>
          <a:off x="14311313" y="6453186"/>
          <a:ext cx="5403057" cy="1381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200">
              <a:latin typeface="ＭＳ Ｐゴシック" panose="020B0600070205080204" pitchFamily="50" charset="-128"/>
              <a:ea typeface="ＭＳ Ｐゴシック" panose="020B0600070205080204" pitchFamily="50" charset="-128"/>
            </a:rPr>
            <a:t>＜補助基準額について＞</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・１機器あたり： 重点分野（移乗支援、入浴支援）</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その他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重点分野以外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1,000</a:t>
          </a:r>
          <a:r>
            <a:rPr kumimoji="1" lang="ja-JP" altLang="en-US" sz="1200">
              <a:latin typeface="ＭＳ Ｐゴシック" panose="020B0600070205080204" pitchFamily="50" charset="-128"/>
              <a:ea typeface="ＭＳ Ｐゴシック" panose="020B0600070205080204" pitchFamily="50" charset="-128"/>
            </a:rPr>
            <a:t>千円</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重点分野</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移乗・入浴支援以外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baseline="0">
              <a:latin typeface="ＭＳ Ｐゴシック" panose="020B0600070205080204" pitchFamily="50" charset="-128"/>
              <a:ea typeface="ＭＳ Ｐゴシック" panose="020B0600070205080204" pitchFamily="50" charset="-128"/>
            </a:rPr>
            <a:t>300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・１法人あたり： </a:t>
          </a:r>
          <a:r>
            <a:rPr kumimoji="1" lang="en-US" altLang="ja-JP" sz="1200" baseline="0">
              <a:latin typeface="ＭＳ Ｐゴシック" panose="020B0600070205080204" pitchFamily="50" charset="-128"/>
              <a:ea typeface="ＭＳ Ｐゴシック" panose="020B0600070205080204" pitchFamily="50" charset="-128"/>
            </a:rPr>
            <a:t>2,000</a:t>
          </a:r>
          <a:r>
            <a:rPr kumimoji="1" lang="ja-JP" altLang="en-US" sz="1200" baseline="0">
              <a:latin typeface="ＭＳ Ｐゴシック" panose="020B0600070205080204" pitchFamily="50" charset="-128"/>
              <a:ea typeface="ＭＳ Ｐゴシック" panose="020B0600070205080204" pitchFamily="50" charset="-128"/>
            </a:rPr>
            <a:t>千円（見守り機器導入の場合は</a:t>
          </a:r>
          <a:r>
            <a:rPr kumimoji="1" lang="en-US" altLang="ja-JP" sz="1200" baseline="0">
              <a:latin typeface="ＭＳ Ｐゴシック" panose="020B0600070205080204" pitchFamily="50" charset="-128"/>
              <a:ea typeface="ＭＳ Ｐゴシック" panose="020B0600070205080204" pitchFamily="50" charset="-128"/>
            </a:rPr>
            <a:t>10,000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・一体的に使用するための情報端末（</a:t>
          </a:r>
          <a:r>
            <a:rPr kumimoji="1" lang="en-US" altLang="ja-JP" sz="1200" baseline="0">
              <a:latin typeface="ＭＳ Ｐゴシック" panose="020B0600070205080204" pitchFamily="50" charset="-128"/>
              <a:ea typeface="ＭＳ Ｐゴシック" panose="020B0600070205080204" pitchFamily="50" charset="-128"/>
            </a:rPr>
            <a:t>PC</a:t>
          </a:r>
          <a:r>
            <a:rPr kumimoji="1" lang="ja-JP" altLang="en-US" sz="1200" baseline="0">
              <a:latin typeface="ＭＳ Ｐゴシック" panose="020B0600070205080204" pitchFamily="50" charset="-128"/>
              <a:ea typeface="ＭＳ Ｐゴシック" panose="020B0600070205080204" pitchFamily="50" charset="-128"/>
            </a:rPr>
            <a:t>、タブレット端末）１台あたり：</a:t>
          </a:r>
          <a:r>
            <a:rPr kumimoji="1" lang="en-US" altLang="ja-JP" sz="1200" baseline="0">
              <a:latin typeface="ＭＳ Ｐゴシック" panose="020B0600070205080204" pitchFamily="50" charset="-128"/>
              <a:ea typeface="ＭＳ Ｐゴシック" panose="020B0600070205080204" pitchFamily="50" charset="-128"/>
            </a:rPr>
            <a:t>10</a:t>
          </a:r>
          <a:r>
            <a:rPr kumimoji="1" lang="ja-JP" altLang="en-US" sz="1200" baseline="0">
              <a:latin typeface="ＭＳ Ｐゴシック" panose="020B0600070205080204" pitchFamily="50" charset="-128"/>
              <a:ea typeface="ＭＳ Ｐゴシック" panose="020B0600070205080204" pitchFamily="50" charset="-128"/>
            </a:rPr>
            <a:t>万円</a:t>
          </a:r>
        </a:p>
      </xdr:txBody>
    </xdr:sp>
    <xdr:clientData/>
  </xdr:twoCellAnchor>
  <xdr:twoCellAnchor>
    <xdr:from>
      <xdr:col>0</xdr:col>
      <xdr:colOff>261938</xdr:colOff>
      <xdr:row>3</xdr:row>
      <xdr:rowOff>83344</xdr:rowOff>
    </xdr:from>
    <xdr:to>
      <xdr:col>5</xdr:col>
      <xdr:colOff>1535906</xdr:colOff>
      <xdr:row>5</xdr:row>
      <xdr:rowOff>228378</xdr:rowOff>
    </xdr:to>
    <xdr:sp macro="" textlink="">
      <xdr:nvSpPr>
        <xdr:cNvPr id="3" name="テキスト ボックス 2">
          <a:extLst>
            <a:ext uri="{FF2B5EF4-FFF2-40B4-BE49-F238E27FC236}">
              <a16:creationId xmlns:a16="http://schemas.microsoft.com/office/drawing/2014/main" id="{F45A9F78-816B-46E9-A072-591F206B875C}"/>
            </a:ext>
          </a:extLst>
        </xdr:cNvPr>
        <xdr:cNvSpPr txBox="1"/>
      </xdr:nvSpPr>
      <xdr:spPr>
        <a:xfrm>
          <a:off x="261938" y="1393032"/>
          <a:ext cx="7619999" cy="66890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D9C0687-B2C5-41AF-A219-0320248687CF}"/>
            </a:ext>
          </a:extLst>
        </xdr:cNvPr>
        <xdr:cNvSpPr>
          <a:spLocks noChangeArrowheads="1"/>
        </xdr:cNvSpPr>
      </xdr:nvSpPr>
      <xdr:spPr bwMode="auto">
        <a:xfrm>
          <a:off x="179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261937</xdr:colOff>
      <xdr:row>15</xdr:row>
      <xdr:rowOff>250031</xdr:rowOff>
    </xdr:from>
    <xdr:to>
      <xdr:col>16</xdr:col>
      <xdr:colOff>1273967</xdr:colOff>
      <xdr:row>26</xdr:row>
      <xdr:rowOff>142874</xdr:rowOff>
    </xdr:to>
    <xdr:sp macro="" textlink="">
      <xdr:nvSpPr>
        <xdr:cNvPr id="4" name="テキスト ボックス 3">
          <a:extLst>
            <a:ext uri="{FF2B5EF4-FFF2-40B4-BE49-F238E27FC236}">
              <a16:creationId xmlns:a16="http://schemas.microsoft.com/office/drawing/2014/main" id="{68A9AB30-5EF0-4DEF-9225-A7D60E9612D1}"/>
            </a:ext>
          </a:extLst>
        </xdr:cNvPr>
        <xdr:cNvSpPr txBox="1"/>
      </xdr:nvSpPr>
      <xdr:spPr>
        <a:xfrm>
          <a:off x="15454312" y="6131719"/>
          <a:ext cx="7655718" cy="18097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・１事業所あたり： 職員数により合計金額が変動しない契約の場合は一律</a:t>
          </a:r>
          <a:r>
            <a:rPr kumimoji="1" lang="en-US" altLang="ja-JP" sz="1100" baseline="0">
              <a:latin typeface="ＭＳ Ｐゴシック" panose="020B0600070205080204" pitchFamily="50" charset="-128"/>
              <a:ea typeface="ＭＳ Ｐゴシック" panose="020B0600070205080204" pitchFamily="50" charset="-128"/>
            </a:rPr>
            <a:t>250</a:t>
          </a:r>
          <a:r>
            <a:rPr kumimoji="1" lang="ja-JP" altLang="en-US" sz="1100" baseline="0">
              <a:latin typeface="ＭＳ Ｐゴシック" panose="020B0600070205080204" pitchFamily="50" charset="-128"/>
              <a:ea typeface="ＭＳ Ｐゴシック" panose="020B0600070205080204" pitchFamily="50" charset="-128"/>
            </a:rPr>
            <a:t>万円</a:t>
          </a:r>
        </a:p>
        <a:p>
          <a:pPr algn="l"/>
          <a:r>
            <a:rPr kumimoji="1" lang="ja-JP" altLang="en-US" sz="1100" baseline="0">
              <a:latin typeface="ＭＳ Ｐゴシック" panose="020B0600070205080204" pitchFamily="50" charset="-128"/>
              <a:ea typeface="ＭＳ Ｐゴシック" panose="020B0600070205080204" pitchFamily="50" charset="-128"/>
            </a:rPr>
            <a:t>　　　　変動する場合は、職員数</a:t>
          </a:r>
          <a:r>
            <a:rPr kumimoji="1" lang="en-US" altLang="ja-JP" sz="1100" baseline="0">
              <a:latin typeface="ＭＳ Ｐゴシック" panose="020B0600070205080204" pitchFamily="50" charset="-128"/>
              <a:ea typeface="ＭＳ Ｐゴシック" panose="020B0600070205080204" pitchFamily="50" charset="-128"/>
            </a:rPr>
            <a:t>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10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1,000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11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20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1,500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21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30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2,000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31</a:t>
          </a:r>
          <a:r>
            <a:rPr kumimoji="1" lang="ja-JP" altLang="en-US" sz="1100" baseline="0">
              <a:latin typeface="ＭＳ Ｐゴシック" panose="020B0600070205080204" pitchFamily="50" charset="-128"/>
              <a:ea typeface="ＭＳ Ｐゴシック" panose="020B0600070205080204" pitchFamily="50" charset="-128"/>
            </a:rPr>
            <a:t>名以上　</a:t>
          </a:r>
          <a:r>
            <a:rPr kumimoji="1" lang="en-US" altLang="ja-JP" sz="1100" baseline="0">
              <a:latin typeface="ＭＳ Ｐゴシック" panose="020B0600070205080204" pitchFamily="50" charset="-128"/>
              <a:ea typeface="ＭＳ Ｐゴシック" panose="020B0600070205080204" pitchFamily="50" charset="-128"/>
            </a:rPr>
            <a:t>2,500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・１法人あたり： </a:t>
          </a:r>
          <a:r>
            <a:rPr kumimoji="1" lang="en-US" altLang="ja-JP" sz="1100" baseline="0">
              <a:latin typeface="ＭＳ Ｐゴシック" panose="020B0600070205080204" pitchFamily="50" charset="-128"/>
              <a:ea typeface="ＭＳ Ｐゴシック" panose="020B0600070205080204" pitchFamily="50" charset="-128"/>
            </a:rPr>
            <a:t>5,000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・令和７年度中に「ケアプランデータ連携システム」により５事業所以上とデータ連携を実施する場合：１事業所あたり５万円加算</a:t>
          </a:r>
          <a:endParaRPr kumimoji="1" lang="ja-JP" altLang="en-US" sz="1100" baseline="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・一体的に使用するための情報端末（</a:t>
          </a: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PC</a:t>
          </a: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、タブレット端末）１台あたり：</a:t>
          </a: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万</a:t>
          </a:r>
          <a:r>
            <a:rPr kumimoji="1" lang="ja-JP" altLang="en-US" sz="1100" baseline="0">
              <a:solidFill>
                <a:schemeClr val="dk1"/>
              </a:solidFill>
              <a:effectLst/>
              <a:latin typeface="ＭＳ ゴシック" panose="020B0609070205080204" pitchFamily="49" charset="-128"/>
              <a:ea typeface="ＭＳ ゴシック" panose="020B0609070205080204" pitchFamily="49" charset="-128"/>
              <a:cs typeface="+mn-cs"/>
            </a:rPr>
            <a:t>円</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309562</xdr:colOff>
      <xdr:row>2</xdr:row>
      <xdr:rowOff>476250</xdr:rowOff>
    </xdr:from>
    <xdr:to>
      <xdr:col>5</xdr:col>
      <xdr:colOff>857249</xdr:colOff>
      <xdr:row>4</xdr:row>
      <xdr:rowOff>109314</xdr:rowOff>
    </xdr:to>
    <xdr:sp macro="" textlink="">
      <xdr:nvSpPr>
        <xdr:cNvPr id="3" name="テキスト ボックス 2">
          <a:extLst>
            <a:ext uri="{FF2B5EF4-FFF2-40B4-BE49-F238E27FC236}">
              <a16:creationId xmlns:a16="http://schemas.microsoft.com/office/drawing/2014/main" id="{F0130A25-7611-4D6F-A3B1-166FF63E279F}"/>
            </a:ext>
          </a:extLst>
        </xdr:cNvPr>
        <xdr:cNvSpPr txBox="1"/>
      </xdr:nvSpPr>
      <xdr:spPr>
        <a:xfrm>
          <a:off x="309562" y="1012031"/>
          <a:ext cx="7798593" cy="668908"/>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3E2F998E-9647-4B22-AC62-2A2BE1A49C5C}"/>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704848</xdr:colOff>
      <xdr:row>14</xdr:row>
      <xdr:rowOff>95250</xdr:rowOff>
    </xdr:from>
    <xdr:to>
      <xdr:col>28</xdr:col>
      <xdr:colOff>266699</xdr:colOff>
      <xdr:row>24</xdr:row>
      <xdr:rowOff>85725</xdr:rowOff>
    </xdr:to>
    <xdr:sp macro="" textlink="">
      <xdr:nvSpPr>
        <xdr:cNvPr id="3" name="テキスト ボックス 2">
          <a:extLst>
            <a:ext uri="{FF2B5EF4-FFF2-40B4-BE49-F238E27FC236}">
              <a16:creationId xmlns:a16="http://schemas.microsoft.com/office/drawing/2014/main" id="{5ED890C6-8F1F-4386-92A6-09DB42AB9DD4}"/>
            </a:ext>
          </a:extLst>
        </xdr:cNvPr>
        <xdr:cNvSpPr txBox="1"/>
      </xdr:nvSpPr>
      <xdr:spPr>
        <a:xfrm>
          <a:off x="20107273" y="41529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12</xdr:col>
      <xdr:colOff>378620</xdr:colOff>
      <xdr:row>16</xdr:row>
      <xdr:rowOff>185738</xdr:rowOff>
    </xdr:from>
    <xdr:to>
      <xdr:col>13</xdr:col>
      <xdr:colOff>1207295</xdr:colOff>
      <xdr:row>23</xdr:row>
      <xdr:rowOff>100013</xdr:rowOff>
    </xdr:to>
    <xdr:sp macro="" textlink="">
      <xdr:nvSpPr>
        <xdr:cNvPr id="4" name="テキスト ボックス 3">
          <a:extLst>
            <a:ext uri="{FF2B5EF4-FFF2-40B4-BE49-F238E27FC236}">
              <a16:creationId xmlns:a16="http://schemas.microsoft.com/office/drawing/2014/main" id="{00D4A54D-1F91-4C75-946A-73B065C8149C}"/>
            </a:ext>
          </a:extLst>
        </xdr:cNvPr>
        <xdr:cNvSpPr txBox="1"/>
      </xdr:nvSpPr>
      <xdr:spPr>
        <a:xfrm>
          <a:off x="16440151" y="6627019"/>
          <a:ext cx="2043113" cy="117633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・１事業所あたり：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・１法人あたり：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64293</xdr:colOff>
      <xdr:row>3</xdr:row>
      <xdr:rowOff>9524</xdr:rowOff>
    </xdr:from>
    <xdr:to>
      <xdr:col>5</xdr:col>
      <xdr:colOff>152399</xdr:colOff>
      <xdr:row>5</xdr:row>
      <xdr:rowOff>168844</xdr:rowOff>
    </xdr:to>
    <xdr:sp macro="" textlink="">
      <xdr:nvSpPr>
        <xdr:cNvPr id="5" name="テキスト ボックス 4">
          <a:extLst>
            <a:ext uri="{FF2B5EF4-FFF2-40B4-BE49-F238E27FC236}">
              <a16:creationId xmlns:a16="http://schemas.microsoft.com/office/drawing/2014/main" id="{46D22AA7-5A4F-447D-9C20-A358F0CE7D45}"/>
            </a:ext>
          </a:extLst>
        </xdr:cNvPr>
        <xdr:cNvSpPr txBox="1"/>
      </xdr:nvSpPr>
      <xdr:spPr>
        <a:xfrm>
          <a:off x="64293" y="1319212"/>
          <a:ext cx="7827169" cy="683195"/>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1076325</xdr:colOff>
      <xdr:row>0</xdr:row>
      <xdr:rowOff>57150</xdr:rowOff>
    </xdr:from>
    <xdr:to>
      <xdr:col>5</xdr:col>
      <xdr:colOff>2514600</xdr:colOff>
      <xdr:row>2</xdr:row>
      <xdr:rowOff>57150</xdr:rowOff>
    </xdr:to>
    <xdr:sp macro="" textlink="">
      <xdr:nvSpPr>
        <xdr:cNvPr id="2" name="正方形/長方形 1">
          <a:extLst>
            <a:ext uri="{FF2B5EF4-FFF2-40B4-BE49-F238E27FC236}">
              <a16:creationId xmlns:a16="http://schemas.microsoft.com/office/drawing/2014/main" id="{9D259940-8D8D-48C5-BB17-B3983E568A0D}"/>
            </a:ext>
          </a:extLst>
        </xdr:cNvPr>
        <xdr:cNvSpPr/>
      </xdr:nvSpPr>
      <xdr:spPr>
        <a:xfrm>
          <a:off x="7410450" y="57150"/>
          <a:ext cx="1438275" cy="41910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ＭＳ Ｐゴシック" panose="020B0600070205080204" pitchFamily="50" charset="-128"/>
              <a:ea typeface="ＭＳ Ｐゴシック" panose="020B0600070205080204" pitchFamily="50" charset="-128"/>
            </a:rPr>
            <a:t>様式１ー３</a:t>
          </a:r>
        </a:p>
      </xdr:txBody>
    </xdr:sp>
    <xdr:clientData/>
  </xdr:twoCellAnchor>
  <xdr:twoCellAnchor>
    <xdr:from>
      <xdr:col>6</xdr:col>
      <xdr:colOff>571499</xdr:colOff>
      <xdr:row>38</xdr:row>
      <xdr:rowOff>28576</xdr:rowOff>
    </xdr:from>
    <xdr:to>
      <xdr:col>12</xdr:col>
      <xdr:colOff>276224</xdr:colOff>
      <xdr:row>45</xdr:row>
      <xdr:rowOff>9525</xdr:rowOff>
    </xdr:to>
    <xdr:sp macro="" textlink="">
      <xdr:nvSpPr>
        <xdr:cNvPr id="3" name="吹き出し: 四角形 2">
          <a:extLst>
            <a:ext uri="{FF2B5EF4-FFF2-40B4-BE49-F238E27FC236}">
              <a16:creationId xmlns:a16="http://schemas.microsoft.com/office/drawing/2014/main" id="{7A290839-2473-5C62-996D-B82901318D75}"/>
            </a:ext>
          </a:extLst>
        </xdr:cNvPr>
        <xdr:cNvSpPr/>
      </xdr:nvSpPr>
      <xdr:spPr>
        <a:xfrm>
          <a:off x="9486899" y="7029451"/>
          <a:ext cx="3705225" cy="1600199"/>
        </a:xfrm>
        <a:prstGeom prst="wedgeRectCallout">
          <a:avLst>
            <a:gd name="adj1" fmla="val -64092"/>
            <a:gd name="adj2" fmla="val -1120"/>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とやま介護テクノロジー普及・推進センターが実施する以下の研修を受講した場合はその他に〇を、自由記述欄に研修名を記載ください。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・令和７年度</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ICT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等活用支援研修</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・令和７年度介護生産性向上取組支援セミナー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・令和７年度介護ロボット等導入シリーズ研修</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・令和７年度リフトリーダー養成研修</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・令和７年度介護テクノロジー相談員養成研修</a:t>
          </a:r>
        </a:p>
      </xdr:txBody>
    </xdr:sp>
    <xdr:clientData/>
  </xdr:twoCellAnchor>
  <xdr:twoCellAnchor>
    <xdr:from>
      <xdr:col>0</xdr:col>
      <xdr:colOff>0</xdr:colOff>
      <xdr:row>3</xdr:row>
      <xdr:rowOff>114300</xdr:rowOff>
    </xdr:from>
    <xdr:to>
      <xdr:col>6</xdr:col>
      <xdr:colOff>0</xdr:colOff>
      <xdr:row>6</xdr:row>
      <xdr:rowOff>47625</xdr:rowOff>
    </xdr:to>
    <xdr:sp macro="" textlink="">
      <xdr:nvSpPr>
        <xdr:cNvPr id="4" name="正方形/長方形 3">
          <a:extLst>
            <a:ext uri="{FF2B5EF4-FFF2-40B4-BE49-F238E27FC236}">
              <a16:creationId xmlns:a16="http://schemas.microsoft.com/office/drawing/2014/main" id="{D623CFF2-E371-5FA3-CD79-8E16EE5869DC}"/>
            </a:ext>
          </a:extLst>
        </xdr:cNvPr>
        <xdr:cNvSpPr/>
      </xdr:nvSpPr>
      <xdr:spPr>
        <a:xfrm>
          <a:off x="0" y="742950"/>
          <a:ext cx="8915400" cy="676275"/>
        </a:xfrm>
        <a:prstGeom prst="rect">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ＭＳ ゴシック" panose="020B0609070205080204" pitchFamily="49" charset="-128"/>
              <a:ea typeface="ＭＳ ゴシック" panose="020B0609070205080204" pitchFamily="49" charset="-128"/>
            </a:rPr>
            <a:t>適宜シートをコピーし、１事業所につき１シート作成してください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233795</xdr:colOff>
      <xdr:row>7</xdr:row>
      <xdr:rowOff>17319</xdr:rowOff>
    </xdr:from>
    <xdr:to>
      <xdr:col>13</xdr:col>
      <xdr:colOff>38099</xdr:colOff>
      <xdr:row>8</xdr:row>
      <xdr:rowOff>112568</xdr:rowOff>
    </xdr:to>
    <xdr:sp macro="" textlink="">
      <xdr:nvSpPr>
        <xdr:cNvPr id="3" name="テキスト ボックス 2">
          <a:extLst>
            <a:ext uri="{FF2B5EF4-FFF2-40B4-BE49-F238E27FC236}">
              <a16:creationId xmlns:a16="http://schemas.microsoft.com/office/drawing/2014/main" id="{B37712B3-0B1D-4017-A4BA-1953359DD0C0}"/>
            </a:ext>
          </a:extLst>
        </xdr:cNvPr>
        <xdr:cNvSpPr txBox="1"/>
      </xdr:nvSpPr>
      <xdr:spPr>
        <a:xfrm>
          <a:off x="5983431" y="1879024"/>
          <a:ext cx="2895600"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293F0B1-5A3E-45AE-89B8-BCA4CAB1FD63}"/>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207281</xdr:colOff>
      <xdr:row>2</xdr:row>
      <xdr:rowOff>473981</xdr:rowOff>
    </xdr:from>
    <xdr:to>
      <xdr:col>5</xdr:col>
      <xdr:colOff>544284</xdr:colOff>
      <xdr:row>5</xdr:row>
      <xdr:rowOff>249464</xdr:rowOff>
    </xdr:to>
    <xdr:sp macro="" textlink="">
      <xdr:nvSpPr>
        <xdr:cNvPr id="3" name="テキスト ボックス 2">
          <a:extLst>
            <a:ext uri="{FF2B5EF4-FFF2-40B4-BE49-F238E27FC236}">
              <a16:creationId xmlns:a16="http://schemas.microsoft.com/office/drawing/2014/main" id="{8CEB1920-D309-4556-8517-99F0C6BEB12F}"/>
            </a:ext>
          </a:extLst>
        </xdr:cNvPr>
        <xdr:cNvSpPr txBox="1"/>
      </xdr:nvSpPr>
      <xdr:spPr>
        <a:xfrm>
          <a:off x="207281" y="1120320"/>
          <a:ext cx="7424057" cy="659948"/>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8</xdr:col>
      <xdr:colOff>1065894</xdr:colOff>
      <xdr:row>16</xdr:row>
      <xdr:rowOff>90714</xdr:rowOff>
    </xdr:from>
    <xdr:to>
      <xdr:col>13</xdr:col>
      <xdr:colOff>1065894</xdr:colOff>
      <xdr:row>24</xdr:row>
      <xdr:rowOff>22679</xdr:rowOff>
    </xdr:to>
    <xdr:sp macro="" textlink="">
      <xdr:nvSpPr>
        <xdr:cNvPr id="5" name="テキスト ボックス 4">
          <a:extLst>
            <a:ext uri="{FF2B5EF4-FFF2-40B4-BE49-F238E27FC236}">
              <a16:creationId xmlns:a16="http://schemas.microsoft.com/office/drawing/2014/main" id="{7B52A93B-65AF-48C8-BBBA-C28168538567}"/>
            </a:ext>
          </a:extLst>
        </xdr:cNvPr>
        <xdr:cNvSpPr txBox="1"/>
      </xdr:nvSpPr>
      <xdr:spPr>
        <a:xfrm>
          <a:off x="11259912" y="6554107"/>
          <a:ext cx="5839732" cy="13833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200">
              <a:latin typeface="ＭＳ Ｐゴシック" panose="020B0600070205080204" pitchFamily="50" charset="-128"/>
              <a:ea typeface="ＭＳ Ｐゴシック" panose="020B0600070205080204" pitchFamily="50" charset="-128"/>
            </a:rPr>
            <a:t>＜補助基準額について＞</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・１機器あたり： 重点分野（移乗支援、入浴支援）</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その他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重点分野以外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1,000</a:t>
          </a:r>
          <a:r>
            <a:rPr kumimoji="1" lang="ja-JP" altLang="en-US" sz="1200">
              <a:latin typeface="ＭＳ Ｐゴシック" panose="020B0600070205080204" pitchFamily="50" charset="-128"/>
              <a:ea typeface="ＭＳ Ｐゴシック" panose="020B0600070205080204" pitchFamily="50" charset="-128"/>
            </a:rPr>
            <a:t>千円</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重点分野</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移乗・入浴支援以外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baseline="0">
              <a:latin typeface="ＭＳ Ｐゴシック" panose="020B0600070205080204" pitchFamily="50" charset="-128"/>
              <a:ea typeface="ＭＳ Ｐゴシック" panose="020B0600070205080204" pitchFamily="50" charset="-128"/>
            </a:rPr>
            <a:t>300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・１法人あたり： </a:t>
          </a:r>
          <a:r>
            <a:rPr kumimoji="1" lang="en-US" altLang="ja-JP" sz="1200" baseline="0">
              <a:latin typeface="ＭＳ Ｐゴシック" panose="020B0600070205080204" pitchFamily="50" charset="-128"/>
              <a:ea typeface="ＭＳ Ｐゴシック" panose="020B0600070205080204" pitchFamily="50" charset="-128"/>
            </a:rPr>
            <a:t>2,000</a:t>
          </a:r>
          <a:r>
            <a:rPr kumimoji="1" lang="ja-JP" altLang="en-US" sz="1200" baseline="0">
              <a:latin typeface="ＭＳ Ｐゴシック" panose="020B0600070205080204" pitchFamily="50" charset="-128"/>
              <a:ea typeface="ＭＳ Ｐゴシック" panose="020B0600070205080204" pitchFamily="50" charset="-128"/>
            </a:rPr>
            <a:t>千円（見守り機器導入の場合は</a:t>
          </a:r>
          <a:r>
            <a:rPr kumimoji="1" lang="en-US" altLang="ja-JP" sz="1200" baseline="0">
              <a:latin typeface="ＭＳ Ｐゴシック" panose="020B0600070205080204" pitchFamily="50" charset="-128"/>
              <a:ea typeface="ＭＳ Ｐゴシック" panose="020B0600070205080204" pitchFamily="50" charset="-128"/>
            </a:rPr>
            <a:t>10,000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・一体的に使用するための情報端末（</a:t>
          </a:r>
          <a:r>
            <a:rPr kumimoji="1" lang="en-US" altLang="ja-JP" sz="1200" baseline="0">
              <a:latin typeface="ＭＳ Ｐゴシック" panose="020B0600070205080204" pitchFamily="50" charset="-128"/>
              <a:ea typeface="ＭＳ Ｐゴシック" panose="020B0600070205080204" pitchFamily="50" charset="-128"/>
            </a:rPr>
            <a:t>PC</a:t>
          </a:r>
          <a:r>
            <a:rPr kumimoji="1" lang="ja-JP" altLang="en-US" sz="1200" baseline="0">
              <a:latin typeface="ＭＳ Ｐゴシック" panose="020B0600070205080204" pitchFamily="50" charset="-128"/>
              <a:ea typeface="ＭＳ Ｐゴシック" panose="020B0600070205080204" pitchFamily="50" charset="-128"/>
            </a:rPr>
            <a:t>、タブレット端末）１台あたり：</a:t>
          </a:r>
          <a:r>
            <a:rPr kumimoji="1" lang="en-US" altLang="ja-JP" sz="1200" baseline="0">
              <a:latin typeface="ＭＳ Ｐゴシック" panose="020B0600070205080204" pitchFamily="50" charset="-128"/>
              <a:ea typeface="ＭＳ Ｐゴシック" panose="020B0600070205080204" pitchFamily="50" charset="-128"/>
            </a:rPr>
            <a:t>10</a:t>
          </a:r>
          <a:r>
            <a:rPr kumimoji="1" lang="ja-JP" altLang="en-US" sz="1200" baseline="0">
              <a:latin typeface="ＭＳ Ｐゴシック" panose="020B0600070205080204" pitchFamily="50" charset="-128"/>
              <a:ea typeface="ＭＳ Ｐゴシック" panose="020B0600070205080204" pitchFamily="50" charset="-128"/>
            </a:rPr>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W61"/>
  <sheetViews>
    <sheetView showGridLines="0" tabSelected="1" view="pageBreakPreview" zoomScale="110" zoomScaleNormal="100" zoomScaleSheetLayoutView="110" workbookViewId="0"/>
  </sheetViews>
  <sheetFormatPr defaultColWidth="8.125" defaultRowHeight="14.25"/>
  <cols>
    <col min="1" max="3" width="8.125" style="51"/>
    <col min="4" max="4" width="18" style="51" customWidth="1"/>
    <col min="5" max="5" width="8.125" style="51"/>
    <col min="6" max="6" width="11" style="51" customWidth="1"/>
    <col min="7" max="7" width="5" style="51" customWidth="1"/>
    <col min="8" max="8" width="2.5" style="51" customWidth="1"/>
    <col min="9" max="9" width="2.25" style="51" customWidth="1"/>
    <col min="10" max="10" width="2.875" style="51" customWidth="1"/>
    <col min="11" max="11" width="2.25" style="51" customWidth="1"/>
    <col min="12" max="12" width="2.875" style="51" customWidth="1"/>
    <col min="13" max="13" width="2.25" style="51" customWidth="1"/>
    <col min="14" max="14" width="2.375" style="351" customWidth="1"/>
    <col min="15" max="15" width="9.375" style="51" customWidth="1"/>
    <col min="16" max="16" width="10.25" style="51" customWidth="1"/>
    <col min="17" max="17" width="10.75" style="51" bestFit="1" customWidth="1"/>
    <col min="18" max="18" width="11" style="51" customWidth="1"/>
    <col min="19" max="21" width="8.125" style="51"/>
    <col min="22" max="22" width="11.75" style="51" customWidth="1"/>
    <col min="23" max="23" width="8.5" style="51" customWidth="1"/>
    <col min="24" max="24" width="14.125" style="51" customWidth="1"/>
    <col min="25" max="16384" width="8.125" style="51"/>
  </cols>
  <sheetData>
    <row r="1" spans="1:23" ht="21.95" customHeight="1">
      <c r="A1" s="51" t="s">
        <v>0</v>
      </c>
    </row>
    <row r="2" spans="1:23" ht="21.95" customHeight="1">
      <c r="G2" s="442" t="s">
        <v>1</v>
      </c>
      <c r="H2" s="442"/>
      <c r="I2" s="442"/>
      <c r="J2" s="442"/>
      <c r="K2" s="442"/>
      <c r="L2" s="442"/>
      <c r="M2" s="442"/>
    </row>
    <row r="3" spans="1:23" ht="21.95" customHeight="1">
      <c r="G3" s="106" t="s">
        <v>511</v>
      </c>
      <c r="H3" s="254">
        <v>7</v>
      </c>
      <c r="I3" s="106" t="s">
        <v>508</v>
      </c>
      <c r="J3" s="254">
        <v>4</v>
      </c>
      <c r="K3" s="106" t="s">
        <v>509</v>
      </c>
      <c r="L3" s="254">
        <v>1</v>
      </c>
      <c r="M3" s="106" t="s">
        <v>510</v>
      </c>
      <c r="N3" s="351" t="str">
        <f>IF(COUNTIF(G3:M3,"")&gt;=1,1,"")</f>
        <v/>
      </c>
    </row>
    <row r="4" spans="1:23" ht="21.95" customHeight="1">
      <c r="A4" s="51" t="s">
        <v>3</v>
      </c>
      <c r="V4" s="429" t="s">
        <v>503</v>
      </c>
      <c r="W4" s="429"/>
    </row>
    <row r="5" spans="1:23" ht="21.95" customHeight="1">
      <c r="R5" s="382"/>
      <c r="S5" s="382"/>
      <c r="T5" s="382"/>
      <c r="V5" s="430" t="s">
        <v>504</v>
      </c>
      <c r="W5" s="431" t="str">
        <f>"R"&amp;H3&amp;"."&amp;J3&amp;"."&amp;L3</f>
        <v>R7.4.1</v>
      </c>
    </row>
    <row r="6" spans="1:23" ht="21.95" customHeight="1">
      <c r="E6" s="101" t="s">
        <v>4</v>
      </c>
      <c r="F6" s="349"/>
      <c r="G6" s="349"/>
      <c r="H6" s="349"/>
      <c r="I6" s="349"/>
      <c r="J6" s="349"/>
      <c r="K6" s="349"/>
      <c r="L6" s="349"/>
      <c r="M6" s="349"/>
      <c r="O6" s="383" t="s">
        <v>646</v>
      </c>
      <c r="R6" s="382"/>
      <c r="S6" s="382"/>
      <c r="T6" s="382"/>
      <c r="V6" s="430" t="s">
        <v>501</v>
      </c>
      <c r="W6" s="432">
        <f>EDATE(W5, -3)</f>
        <v>45658</v>
      </c>
    </row>
    <row r="7" spans="1:23" ht="21.95" customHeight="1">
      <c r="E7" s="52" t="s">
        <v>5</v>
      </c>
      <c r="F7" s="447"/>
      <c r="G7" s="447"/>
      <c r="H7" s="447"/>
      <c r="I7" s="447"/>
      <c r="J7" s="447"/>
      <c r="K7" s="447"/>
      <c r="L7" s="447"/>
      <c r="M7" s="447"/>
      <c r="N7" s="351" t="str">
        <f>IF(COUNTIF(F7,"")&gt;=1,"1","")</f>
        <v>1</v>
      </c>
      <c r="O7" s="364" t="s">
        <v>643</v>
      </c>
      <c r="P7" s="364" t="s">
        <v>642</v>
      </c>
      <c r="Q7" s="364" t="s">
        <v>674</v>
      </c>
      <c r="R7" s="365" t="s">
        <v>648</v>
      </c>
      <c r="V7" s="430" t="s">
        <v>502</v>
      </c>
      <c r="W7" s="433">
        <f>第1号別紙!D16</f>
        <v>0</v>
      </c>
    </row>
    <row r="8" spans="1:23" ht="21.95" customHeight="1">
      <c r="E8" s="52" t="s">
        <v>6</v>
      </c>
      <c r="F8" s="447"/>
      <c r="G8" s="447"/>
      <c r="H8" s="447"/>
      <c r="I8" s="447"/>
      <c r="J8" s="447"/>
      <c r="K8" s="447"/>
      <c r="L8" s="447"/>
      <c r="M8" s="447"/>
      <c r="N8" s="351" t="str">
        <f>IF(COUNTIF(F8,"")&gt;=1,"1","")</f>
        <v>1</v>
      </c>
      <c r="O8" s="364">
        <f>SUM(N2:N9)</f>
        <v>0</v>
      </c>
      <c r="P8" s="364">
        <f>SUM(第1号別紙!G6:G24)</f>
        <v>9</v>
      </c>
      <c r="Q8" s="364">
        <f>SUM('第1-3号＜事業者名＞'!G20:G70)</f>
        <v>12</v>
      </c>
      <c r="R8" s="364">
        <f>SUM(歳入歳出予算書抄本!I21:I24)</f>
        <v>1</v>
      </c>
    </row>
    <row r="9" spans="1:23" ht="21.95" customHeight="1">
      <c r="E9" s="52" t="s">
        <v>7</v>
      </c>
      <c r="F9" s="447"/>
      <c r="G9" s="447"/>
      <c r="H9" s="447"/>
      <c r="I9" s="447"/>
      <c r="J9" s="447"/>
      <c r="K9" s="447"/>
      <c r="L9" s="447"/>
      <c r="M9" s="447"/>
      <c r="N9" s="351" t="str">
        <f>IF(COUNTIF(F9,"")&gt;=1,"1","")</f>
        <v>1</v>
      </c>
      <c r="O9" s="445" t="s">
        <v>647</v>
      </c>
      <c r="P9" s="445"/>
      <c r="Q9" s="445"/>
      <c r="R9" s="445"/>
    </row>
    <row r="10" spans="1:23" ht="21.95" customHeight="1">
      <c r="O10" s="446"/>
      <c r="P10" s="446"/>
      <c r="Q10" s="446"/>
      <c r="R10" s="446"/>
    </row>
    <row r="11" spans="1:23" ht="21.95" customHeight="1">
      <c r="A11" s="444" t="str">
        <f>"令和"&amp;DBCS(TEXT(第1号!W6,"e"))&amp;"年度富山県介護テクノロジー定着支援事業補助金交付申請書"</f>
        <v>令和７年度富山県介護テクノロジー定着支援事業補助金交付申請書</v>
      </c>
      <c r="B11" s="444"/>
      <c r="C11" s="444"/>
      <c r="D11" s="444"/>
      <c r="E11" s="444"/>
      <c r="F11" s="444"/>
      <c r="G11" s="444"/>
      <c r="H11" s="444"/>
      <c r="I11" s="444"/>
      <c r="J11" s="444"/>
      <c r="K11" s="444"/>
      <c r="L11" s="444"/>
      <c r="M11" s="444"/>
    </row>
    <row r="12" spans="1:23" ht="21.95" customHeight="1"/>
    <row r="13" spans="1:23" ht="21.95" customHeight="1">
      <c r="A13" s="443" t="str">
        <f>"　令和"&amp;DBCS(TEXT(W6,"e"))&amp;"年度において介護テクノロジーの導入により業務効率化等に関する取組を実施したいので、富山県介護テクノロジー定着支援事業補助金　金"&amp;DBCS(TEXT(W7,"＃,＃＃０"))&amp;"円を交付されるよう富山県補助金等交付規則第３条の規定により、次の関係書類を添えて申請します。"</f>
        <v>　令和７年度において介護テクノロジーの導入により業務効率化等に関する取組を実施したいので、富山県介護テクノロジー定着支援事業補助金　金０円を交付されるよう富山県補助金等交付規則第３条の規定により、次の関係書類を添えて申請します。</v>
      </c>
      <c r="B13" s="443"/>
      <c r="C13" s="443"/>
      <c r="D13" s="443"/>
      <c r="E13" s="443"/>
      <c r="F13" s="443"/>
      <c r="G13" s="443"/>
      <c r="H13" s="443"/>
      <c r="I13" s="443"/>
      <c r="J13" s="443"/>
      <c r="K13" s="443"/>
      <c r="L13" s="443"/>
      <c r="M13" s="443"/>
    </row>
    <row r="14" spans="1:23" ht="21.95" customHeight="1">
      <c r="A14" s="443"/>
      <c r="B14" s="443"/>
      <c r="C14" s="443"/>
      <c r="D14" s="443"/>
      <c r="E14" s="443"/>
      <c r="F14" s="443"/>
      <c r="G14" s="443"/>
      <c r="H14" s="443"/>
      <c r="I14" s="443"/>
      <c r="J14" s="443"/>
      <c r="K14" s="443"/>
      <c r="L14" s="443"/>
      <c r="M14" s="443"/>
    </row>
    <row r="15" spans="1:23" ht="21.95" customHeight="1">
      <c r="A15" s="443"/>
      <c r="B15" s="443"/>
      <c r="C15" s="443"/>
      <c r="D15" s="443"/>
      <c r="E15" s="443"/>
      <c r="F15" s="443"/>
      <c r="G15" s="443"/>
      <c r="H15" s="443"/>
      <c r="I15" s="443"/>
      <c r="J15" s="443"/>
      <c r="K15" s="443"/>
      <c r="L15" s="443"/>
      <c r="M15" s="443"/>
    </row>
    <row r="16" spans="1:23" ht="21.95" customHeight="1"/>
    <row r="17" spans="1:6" ht="21.95" customHeight="1"/>
    <row r="18" spans="1:6" ht="21.95" customHeight="1"/>
    <row r="19" spans="1:6" ht="21.95" customHeight="1"/>
    <row r="20" spans="1:6" ht="21.95" customHeight="1">
      <c r="A20" s="53" t="s">
        <v>8</v>
      </c>
    </row>
    <row r="21" spans="1:6" ht="21.95" customHeight="1">
      <c r="A21" s="53" t="s">
        <v>9</v>
      </c>
      <c r="C21" s="106"/>
      <c r="D21" s="107"/>
      <c r="E21" s="105"/>
      <c r="F21" s="105"/>
    </row>
    <row r="22" spans="1:6" ht="21.95" customHeight="1">
      <c r="A22" s="53" t="s">
        <v>10</v>
      </c>
    </row>
    <row r="23" spans="1:6" ht="21.95" customHeight="1">
      <c r="A23" s="51" t="s">
        <v>11</v>
      </c>
    </row>
    <row r="24" spans="1:6" ht="21.95" customHeight="1">
      <c r="A24" s="51" t="s">
        <v>12</v>
      </c>
    </row>
    <row r="25" spans="1:6" ht="21.95" customHeight="1">
      <c r="A25" s="51" t="s">
        <v>13</v>
      </c>
    </row>
    <row r="26" spans="1:6" ht="21.95" customHeight="1">
      <c r="A26" s="51" t="s">
        <v>14</v>
      </c>
    </row>
    <row r="27" spans="1:6" ht="21.75" customHeight="1">
      <c r="A27" s="53" t="s">
        <v>15</v>
      </c>
    </row>
    <row r="28" spans="1:6" ht="21.95" customHeight="1"/>
    <row r="29" spans="1:6" ht="21.95" customHeight="1"/>
    <row r="30" spans="1:6" ht="21.95" customHeight="1"/>
    <row r="31" spans="1:6" ht="21.95" customHeight="1"/>
    <row r="32" spans="1:6"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sheet="1" objects="1" scenarios="1"/>
  <mergeCells count="7">
    <mergeCell ref="G2:M2"/>
    <mergeCell ref="A13:M15"/>
    <mergeCell ref="A11:M11"/>
    <mergeCell ref="O9:R10"/>
    <mergeCell ref="F7:M7"/>
    <mergeCell ref="F8:M8"/>
    <mergeCell ref="F9:M9"/>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64"/>
  <sheetViews>
    <sheetView showGridLines="0" view="pageBreakPreview" topLeftCell="A6" zoomScale="110" zoomScaleNormal="100" zoomScaleSheetLayoutView="110" workbookViewId="0">
      <selection activeCell="B20" sqref="B20:G20"/>
    </sheetView>
  </sheetViews>
  <sheetFormatPr defaultColWidth="8.125" defaultRowHeight="14.25"/>
  <cols>
    <col min="1" max="3" width="8.125" style="51"/>
    <col min="4" max="4" width="19.25" style="51" customWidth="1"/>
    <col min="5" max="6" width="8.125" style="51"/>
    <col min="7" max="7" width="20.25" style="51" bestFit="1" customWidth="1"/>
    <col min="8" max="8" width="20.625" style="51" customWidth="1"/>
    <col min="9" max="16384" width="8.125" style="51"/>
  </cols>
  <sheetData>
    <row r="1" spans="1:8" ht="21.95" customHeight="1">
      <c r="A1" s="53" t="s">
        <v>171</v>
      </c>
    </row>
    <row r="2" spans="1:8" ht="21.95" customHeight="1">
      <c r="G2" s="254" t="s">
        <v>1</v>
      </c>
    </row>
    <row r="3" spans="1:8" ht="21.95" customHeight="1">
      <c r="G3" s="254" t="s">
        <v>2</v>
      </c>
    </row>
    <row r="4" spans="1:8" ht="21.95" customHeight="1"/>
    <row r="5" spans="1:8" ht="21.95" customHeight="1">
      <c r="A5" s="51" t="s">
        <v>172</v>
      </c>
    </row>
    <row r="6" spans="1:8" ht="21.95" customHeight="1"/>
    <row r="7" spans="1:8" ht="21.95" customHeight="1">
      <c r="D7" s="104" t="s">
        <v>173</v>
      </c>
      <c r="E7" s="442"/>
      <c r="F7" s="442"/>
      <c r="G7" s="442"/>
    </row>
    <row r="8" spans="1:8" ht="21.95" customHeight="1">
      <c r="D8" s="51" t="s">
        <v>5</v>
      </c>
      <c r="E8" s="442"/>
      <c r="F8" s="442"/>
      <c r="G8" s="442"/>
    </row>
    <row r="9" spans="1:8" ht="21.95" customHeight="1">
      <c r="D9" s="51" t="s">
        <v>6</v>
      </c>
      <c r="E9" s="442"/>
      <c r="F9" s="442"/>
      <c r="G9" s="442"/>
    </row>
    <row r="10" spans="1:8" ht="21.95" customHeight="1">
      <c r="D10" s="51" t="s">
        <v>7</v>
      </c>
      <c r="E10" s="442"/>
      <c r="F10" s="442"/>
      <c r="G10" s="442"/>
    </row>
    <row r="11" spans="1:8" ht="21.95" customHeight="1"/>
    <row r="12" spans="1:8" ht="21.95" customHeight="1">
      <c r="A12" s="638" t="str">
        <f>"令和"&amp;DBCS(TEXT(第1号!W6,"e"))&amp;"年度富山県介護テクノロジー定着支援事業補助金変更承認申請書"</f>
        <v>令和７年度富山県介護テクノロジー定着支援事業補助金変更承認申請書</v>
      </c>
      <c r="B12" s="638"/>
      <c r="C12" s="638"/>
      <c r="D12" s="638"/>
      <c r="E12" s="638"/>
      <c r="F12" s="638"/>
      <c r="G12" s="638"/>
      <c r="H12" s="100"/>
    </row>
    <row r="13" spans="1:8" ht="21.95" customHeight="1">
      <c r="A13" s="128"/>
      <c r="B13" s="128"/>
      <c r="C13" s="128"/>
      <c r="D13" s="128"/>
      <c r="E13" s="128"/>
      <c r="F13" s="128"/>
      <c r="G13" s="128"/>
      <c r="H13" s="128"/>
    </row>
    <row r="14" spans="1:8" ht="21.75" customHeight="1">
      <c r="A14" s="636" t="s">
        <v>174</v>
      </c>
      <c r="B14" s="636"/>
      <c r="C14" s="636"/>
      <c r="D14" s="636"/>
      <c r="E14" s="636"/>
      <c r="F14" s="636"/>
      <c r="G14" s="636"/>
    </row>
    <row r="15" spans="1:8" ht="21.75" customHeight="1">
      <c r="A15" s="636"/>
      <c r="B15" s="636"/>
      <c r="C15" s="636"/>
      <c r="D15" s="636"/>
      <c r="E15" s="636"/>
      <c r="F15" s="636"/>
      <c r="G15" s="636"/>
      <c r="H15" s="102"/>
    </row>
    <row r="16" spans="1:8" ht="21.95" customHeight="1">
      <c r="A16" s="636"/>
      <c r="B16" s="636"/>
      <c r="C16" s="636"/>
      <c r="D16" s="636"/>
      <c r="E16" s="636"/>
      <c r="F16" s="636"/>
      <c r="G16" s="636"/>
    </row>
    <row r="17" spans="1:8" ht="21.95" customHeight="1">
      <c r="A17" s="51" t="s">
        <v>175</v>
      </c>
      <c r="D17" s="437"/>
      <c r="E17" s="51" t="s">
        <v>43</v>
      </c>
    </row>
    <row r="18" spans="1:8" ht="21.95" customHeight="1">
      <c r="A18" s="51" t="s">
        <v>176</v>
      </c>
      <c r="D18" s="437"/>
      <c r="E18" s="51" t="s">
        <v>43</v>
      </c>
    </row>
    <row r="19" spans="1:8" ht="21.95" customHeight="1">
      <c r="A19" s="51" t="s">
        <v>177</v>
      </c>
    </row>
    <row r="20" spans="1:8" ht="33.75" customHeight="1">
      <c r="B20" s="637"/>
      <c r="C20" s="637"/>
      <c r="D20" s="637"/>
      <c r="E20" s="637"/>
      <c r="F20" s="637"/>
      <c r="G20" s="637"/>
      <c r="H20" s="103"/>
    </row>
    <row r="21" spans="1:8" s="53" customFormat="1" ht="21.95" customHeight="1">
      <c r="A21" s="53" t="s">
        <v>178</v>
      </c>
    </row>
    <row r="22" spans="1:8" s="53" customFormat="1" ht="21.95" customHeight="1">
      <c r="B22" s="53" t="s">
        <v>179</v>
      </c>
    </row>
    <row r="23" spans="1:8" ht="21.95" customHeight="1">
      <c r="A23" s="51" t="s">
        <v>180</v>
      </c>
    </row>
    <row r="24" spans="1:8" ht="21.95" customHeight="1">
      <c r="B24" s="53" t="s">
        <v>181</v>
      </c>
    </row>
    <row r="25" spans="1:8" ht="21.95" customHeight="1">
      <c r="A25" s="51" t="s">
        <v>182</v>
      </c>
    </row>
    <row r="26" spans="1:8" ht="21.95" customHeight="1">
      <c r="A26" s="51" t="s">
        <v>183</v>
      </c>
    </row>
    <row r="27" spans="1:8" ht="21.95" customHeight="1">
      <c r="A27" s="51" t="s">
        <v>12</v>
      </c>
    </row>
    <row r="28" spans="1:8" ht="21.95" customHeight="1">
      <c r="A28" s="51" t="s">
        <v>184</v>
      </c>
    </row>
    <row r="29" spans="1:8" ht="21.95" customHeight="1">
      <c r="A29" s="51" t="s">
        <v>185</v>
      </c>
    </row>
    <row r="30" spans="1:8" ht="21.95" customHeight="1">
      <c r="A30" s="53" t="s">
        <v>15</v>
      </c>
    </row>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7">
    <mergeCell ref="A14:G16"/>
    <mergeCell ref="B20:G20"/>
    <mergeCell ref="A12:G12"/>
    <mergeCell ref="E7:G7"/>
    <mergeCell ref="E8:G8"/>
    <mergeCell ref="E9:G9"/>
    <mergeCell ref="E10:G1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H52"/>
  <sheetViews>
    <sheetView showGridLines="0" view="pageBreakPreview" topLeftCell="A2" zoomScale="110" zoomScaleNormal="100" zoomScaleSheetLayoutView="110" workbookViewId="0">
      <selection activeCell="B18" sqref="B18:H18"/>
    </sheetView>
  </sheetViews>
  <sheetFormatPr defaultColWidth="8.125" defaultRowHeight="14.25"/>
  <cols>
    <col min="1" max="6" width="8.125" style="51"/>
    <col min="7" max="7" width="11" style="51" customWidth="1"/>
    <col min="8" max="8" width="20.125" style="51" customWidth="1"/>
    <col min="9" max="16384" width="8.125" style="51"/>
  </cols>
  <sheetData>
    <row r="1" spans="1:8" ht="21.95" customHeight="1">
      <c r="A1" s="53" t="s">
        <v>186</v>
      </c>
    </row>
    <row r="2" spans="1:8" ht="21.95" customHeight="1">
      <c r="H2" s="254" t="s">
        <v>1</v>
      </c>
    </row>
    <row r="3" spans="1:8" ht="21.95" customHeight="1">
      <c r="H3" s="254" t="s">
        <v>2</v>
      </c>
    </row>
    <row r="4" spans="1:8" ht="21.95" customHeight="1"/>
    <row r="5" spans="1:8" ht="21.95" customHeight="1">
      <c r="A5" s="51" t="s">
        <v>172</v>
      </c>
    </row>
    <row r="6" spans="1:8" ht="21.95" customHeight="1"/>
    <row r="7" spans="1:8" ht="21.95" customHeight="1">
      <c r="E7" s="52" t="s">
        <v>173</v>
      </c>
      <c r="F7" s="640"/>
      <c r="G7" s="640"/>
      <c r="H7" s="640"/>
    </row>
    <row r="8" spans="1:8" ht="21.95" customHeight="1">
      <c r="D8" s="100"/>
      <c r="E8" s="52" t="s">
        <v>5</v>
      </c>
      <c r="F8" s="640"/>
      <c r="G8" s="640"/>
      <c r="H8" s="640"/>
    </row>
    <row r="9" spans="1:8" ht="21.95" customHeight="1">
      <c r="E9" s="52" t="s">
        <v>6</v>
      </c>
      <c r="F9" s="640"/>
      <c r="G9" s="640"/>
      <c r="H9" s="640"/>
    </row>
    <row r="10" spans="1:8" ht="21.95" customHeight="1">
      <c r="E10" s="52" t="s">
        <v>7</v>
      </c>
      <c r="F10" s="640"/>
      <c r="G10" s="640"/>
      <c r="H10" s="640"/>
    </row>
    <row r="11" spans="1:8" ht="21.95" customHeight="1"/>
    <row r="12" spans="1:8" ht="21.95" customHeight="1">
      <c r="A12" s="638" t="str">
        <f>"令和"&amp;DBCS(TEXT(第1号!W6,"e"))&amp;"年度富山県介護テクノロジー定着支援事業補助金中止（廃止）承認申請書"</f>
        <v>令和７年度富山県介護テクノロジー定着支援事業補助金中止（廃止）承認申請書</v>
      </c>
      <c r="B12" s="638"/>
      <c r="C12" s="638"/>
      <c r="D12" s="638"/>
      <c r="E12" s="638"/>
      <c r="F12" s="638"/>
      <c r="G12" s="638"/>
      <c r="H12" s="638"/>
    </row>
    <row r="13" spans="1:8" ht="21.95" customHeight="1"/>
    <row r="14" spans="1:8" ht="21.95" customHeight="1">
      <c r="A14" s="636" t="s">
        <v>187</v>
      </c>
      <c r="B14" s="636"/>
      <c r="C14" s="636"/>
      <c r="D14" s="636"/>
      <c r="E14" s="636"/>
      <c r="F14" s="636"/>
      <c r="G14" s="636"/>
      <c r="H14" s="636"/>
    </row>
    <row r="15" spans="1:8" ht="21.95" customHeight="1">
      <c r="A15" s="636"/>
      <c r="B15" s="636"/>
      <c r="C15" s="636"/>
      <c r="D15" s="636"/>
      <c r="E15" s="636"/>
      <c r="F15" s="636"/>
      <c r="G15" s="636"/>
      <c r="H15" s="636"/>
    </row>
    <row r="16" spans="1:8" ht="21.95" customHeight="1"/>
    <row r="17" spans="1:8" ht="21.95" customHeight="1">
      <c r="A17" s="51" t="s">
        <v>188</v>
      </c>
    </row>
    <row r="18" spans="1:8" ht="71.25" customHeight="1">
      <c r="B18" s="637"/>
      <c r="C18" s="639"/>
      <c r="D18" s="639"/>
      <c r="E18" s="639"/>
      <c r="F18" s="639"/>
      <c r="G18" s="639"/>
      <c r="H18" s="639"/>
    </row>
    <row r="19" spans="1:8" ht="21.95" customHeight="1"/>
    <row r="20" spans="1:8" ht="21.95" customHeight="1"/>
    <row r="21" spans="1:8" ht="21.95" customHeight="1"/>
    <row r="22" spans="1:8" ht="21.95" customHeight="1"/>
    <row r="23" spans="1:8" ht="21.95" customHeight="1"/>
    <row r="24" spans="1:8" ht="21.95" customHeight="1"/>
    <row r="25" spans="1:8" ht="21.95" customHeight="1"/>
    <row r="26" spans="1:8" ht="21.95" customHeight="1"/>
    <row r="27" spans="1:8" ht="21.95" customHeight="1"/>
    <row r="28" spans="1:8" ht="21.95" customHeight="1"/>
    <row r="29" spans="1:8" ht="21.9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7">
    <mergeCell ref="A12:H12"/>
    <mergeCell ref="B18:H18"/>
    <mergeCell ref="A14:H15"/>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X55"/>
  <sheetViews>
    <sheetView showGridLines="0" view="pageBreakPreview" zoomScale="110" zoomScaleNormal="100" zoomScaleSheetLayoutView="110" workbookViewId="0">
      <selection activeCell="S18" sqref="S18"/>
    </sheetView>
  </sheetViews>
  <sheetFormatPr defaultColWidth="8.125" defaultRowHeight="14.25"/>
  <cols>
    <col min="1" max="6" width="8.125" style="51"/>
    <col min="7" max="7" width="11" style="51" customWidth="1"/>
    <col min="8" max="8" width="5.25" style="51" customWidth="1"/>
    <col min="9" max="9" width="3.75" style="51" customWidth="1"/>
    <col min="10" max="10" width="2.875" style="51" customWidth="1"/>
    <col min="11" max="11" width="3.75" style="51" customWidth="1"/>
    <col min="12" max="12" width="3.25" style="51" customWidth="1"/>
    <col min="13" max="13" width="3.375" style="51" customWidth="1"/>
    <col min="14" max="14" width="2.875" style="51" customWidth="1"/>
    <col min="15" max="15" width="9.25" style="51" bestFit="1" customWidth="1"/>
    <col min="16" max="16" width="16" style="51" customWidth="1"/>
    <col min="17" max="17" width="7.25" style="51" customWidth="1"/>
    <col min="18" max="18" width="4.375" style="51" customWidth="1"/>
    <col min="19" max="19" width="4.5" style="51" customWidth="1"/>
    <col min="20" max="20" width="5.125" style="51" customWidth="1"/>
    <col min="21" max="21" width="5" style="51" customWidth="1"/>
    <col min="22" max="22" width="5.625" style="51" customWidth="1"/>
    <col min="23" max="16384" width="8.125" style="51"/>
  </cols>
  <sheetData>
    <row r="1" spans="1:24" ht="21.95" customHeight="1">
      <c r="A1" s="53" t="s">
        <v>189</v>
      </c>
    </row>
    <row r="2" spans="1:24" ht="21.95" customHeight="1">
      <c r="H2" s="442" t="s">
        <v>1</v>
      </c>
      <c r="I2" s="442"/>
      <c r="J2" s="442"/>
      <c r="K2" s="442"/>
      <c r="L2" s="442"/>
      <c r="M2" s="442"/>
      <c r="N2" s="442"/>
    </row>
    <row r="3" spans="1:24" ht="21.95" customHeight="1">
      <c r="H3" s="366" t="s">
        <v>511</v>
      </c>
      <c r="I3" s="254"/>
      <c r="J3" s="366" t="s">
        <v>508</v>
      </c>
      <c r="K3" s="254"/>
      <c r="L3" s="366" t="s">
        <v>509</v>
      </c>
      <c r="M3" s="254"/>
      <c r="N3" s="366" t="s">
        <v>510</v>
      </c>
    </row>
    <row r="4" spans="1:24" ht="21.95" customHeight="1"/>
    <row r="5" spans="1:24" ht="21.95" customHeight="1">
      <c r="A5" s="51" t="s">
        <v>172</v>
      </c>
    </row>
    <row r="6" spans="1:24" ht="21.95" customHeight="1"/>
    <row r="7" spans="1:24" ht="21.95" customHeight="1">
      <c r="E7" s="52"/>
      <c r="F7" s="642"/>
      <c r="G7" s="642"/>
      <c r="H7" s="642"/>
      <c r="I7" s="352"/>
      <c r="J7" s="352"/>
      <c r="K7" s="352"/>
      <c r="L7" s="352"/>
      <c r="M7" s="352"/>
      <c r="N7" s="352"/>
      <c r="O7" s="51" t="s">
        <v>518</v>
      </c>
    </row>
    <row r="8" spans="1:24" ht="21.95" customHeight="1">
      <c r="F8" s="52" t="s">
        <v>5</v>
      </c>
      <c r="G8" s="641">
        <f>第1号!F7</f>
        <v>0</v>
      </c>
      <c r="H8" s="641"/>
      <c r="I8" s="641"/>
      <c r="J8" s="641"/>
      <c r="K8" s="641"/>
      <c r="L8" s="641"/>
      <c r="M8" s="641"/>
      <c r="N8" s="641"/>
      <c r="O8" s="51" t="str">
        <f>IF(第1号!F7='第４号（実績報告）'!G8,"〇","×")</f>
        <v>〇</v>
      </c>
    </row>
    <row r="9" spans="1:24" ht="21.95" customHeight="1">
      <c r="F9" s="52" t="s">
        <v>6</v>
      </c>
      <c r="G9" s="641">
        <f>第1号!F8</f>
        <v>0</v>
      </c>
      <c r="H9" s="641"/>
      <c r="I9" s="641"/>
      <c r="J9" s="641"/>
      <c r="K9" s="641"/>
      <c r="L9" s="641"/>
      <c r="M9" s="641"/>
      <c r="N9" s="641"/>
      <c r="O9" s="51" t="str">
        <f>IF(第1号!F8='第４号（実績報告）'!G9,"〇","×")</f>
        <v>〇</v>
      </c>
    </row>
    <row r="10" spans="1:24" ht="21.95" customHeight="1">
      <c r="F10" s="52" t="s">
        <v>7</v>
      </c>
      <c r="G10" s="641">
        <f>第1号!F9</f>
        <v>0</v>
      </c>
      <c r="H10" s="641"/>
      <c r="I10" s="641"/>
      <c r="J10" s="641"/>
      <c r="K10" s="641"/>
      <c r="L10" s="641"/>
      <c r="M10" s="641"/>
      <c r="N10" s="641"/>
      <c r="O10" s="51" t="str">
        <f>IF(第1号!F9='第４号（実績報告）'!G10,"〇","×")</f>
        <v>〇</v>
      </c>
    </row>
    <row r="11" spans="1:24" ht="21.95" customHeight="1"/>
    <row r="12" spans="1:24" ht="21.95" customHeight="1">
      <c r="A12" s="638" t="str">
        <f>"令和"&amp;DBCS(TEXT(第1号!W6,"e"))&amp;"年度富山県介護テクノロジー定着支援事業実績報告書"</f>
        <v>令和７年度富山県介護テクノロジー定着支援事業実績報告書</v>
      </c>
      <c r="B12" s="638"/>
      <c r="C12" s="638"/>
      <c r="D12" s="638"/>
      <c r="E12" s="638"/>
      <c r="F12" s="638"/>
      <c r="G12" s="638"/>
      <c r="H12" s="638"/>
      <c r="I12" s="638"/>
      <c r="J12" s="638"/>
      <c r="K12" s="638"/>
      <c r="L12" s="638"/>
      <c r="M12" s="638"/>
      <c r="N12" s="638"/>
      <c r="P12" s="370" t="s">
        <v>650</v>
      </c>
      <c r="Q12" s="369"/>
      <c r="R12" s="369"/>
      <c r="S12" s="369"/>
      <c r="T12" s="369"/>
      <c r="U12" s="369"/>
      <c r="V12" s="369"/>
      <c r="W12" s="369"/>
    </row>
    <row r="13" spans="1:24" ht="21.95" customHeight="1" thickBot="1">
      <c r="P13" s="370" t="s">
        <v>649</v>
      </c>
      <c r="Q13" s="370"/>
      <c r="R13" s="370"/>
      <c r="S13" s="370"/>
      <c r="T13" s="370"/>
      <c r="U13" s="370"/>
      <c r="V13" s="370"/>
      <c r="W13" s="370"/>
      <c r="X13" s="367"/>
    </row>
    <row r="14" spans="1:24" ht="21.95" customHeight="1" thickBot="1">
      <c r="A14" s="636" t="str">
        <f>"　令和"&amp;DBCS(R14)&amp;"年"&amp;DBCS(T14)&amp;"月"&amp;DBCS(V14)&amp;"日付富山県指令高第"&amp;DBCS(R15)&amp;"号で交付の決定の通知があった令和"&amp;DBCS(TEXT(第1号!W6,"e"))&amp;"年度富山県介護テクノロジー定着支援事業補助金について、富山県補助金等交付規則第12条第１項の規定により、その実績を次の関係書類を添えて報告します。"</f>
        <v>　令和年月日付富山県指令高第号で交付の決定の通知があった令和７年度富山県介護テクノロジー定着支援事業補助金について、富山県補助金等交付規則第12条第１項の規定により、その実績を次の関係書類を添えて報告します。</v>
      </c>
      <c r="B14" s="636"/>
      <c r="C14" s="636"/>
      <c r="D14" s="636"/>
      <c r="E14" s="636"/>
      <c r="F14" s="636"/>
      <c r="G14" s="636"/>
      <c r="H14" s="636"/>
      <c r="I14" s="636"/>
      <c r="J14" s="636"/>
      <c r="K14" s="636"/>
      <c r="L14" s="636"/>
      <c r="M14" s="636"/>
      <c r="N14" s="636"/>
      <c r="O14" s="51" t="s">
        <v>506</v>
      </c>
      <c r="P14" s="371" t="s">
        <v>507</v>
      </c>
      <c r="Q14" s="372" t="s">
        <v>511</v>
      </c>
      <c r="R14" s="373"/>
      <c r="S14" s="374" t="s">
        <v>508</v>
      </c>
      <c r="T14" s="373"/>
      <c r="U14" s="374" t="s">
        <v>509</v>
      </c>
      <c r="V14" s="373"/>
      <c r="W14" s="375" t="s">
        <v>510</v>
      </c>
      <c r="X14" s="368"/>
    </row>
    <row r="15" spans="1:24" ht="21.95" customHeight="1" thickBot="1">
      <c r="A15" s="636"/>
      <c r="B15" s="636"/>
      <c r="C15" s="636"/>
      <c r="D15" s="636"/>
      <c r="E15" s="636"/>
      <c r="F15" s="636"/>
      <c r="G15" s="636"/>
      <c r="H15" s="636"/>
      <c r="I15" s="636"/>
      <c r="J15" s="636"/>
      <c r="K15" s="636"/>
      <c r="L15" s="636"/>
      <c r="M15" s="636"/>
      <c r="N15" s="636"/>
      <c r="P15" s="376" t="s">
        <v>512</v>
      </c>
      <c r="Q15" s="377" t="s">
        <v>513</v>
      </c>
      <c r="R15" s="643"/>
      <c r="S15" s="644"/>
      <c r="T15" s="644"/>
      <c r="U15" s="644"/>
      <c r="V15" s="645"/>
      <c r="W15" s="378" t="s">
        <v>514</v>
      </c>
      <c r="X15" s="368"/>
    </row>
    <row r="16" spans="1:24" ht="21.95" customHeight="1">
      <c r="A16" s="636"/>
      <c r="B16" s="636"/>
      <c r="C16" s="636"/>
      <c r="D16" s="636"/>
      <c r="E16" s="636"/>
      <c r="F16" s="636"/>
      <c r="G16" s="636"/>
      <c r="H16" s="636"/>
      <c r="I16" s="636"/>
      <c r="J16" s="636"/>
      <c r="K16" s="636"/>
      <c r="L16" s="636"/>
      <c r="M16" s="636"/>
      <c r="N16" s="636"/>
    </row>
    <row r="17" spans="1:14" ht="21.95" customHeight="1">
      <c r="A17" s="636"/>
      <c r="B17" s="636"/>
      <c r="C17" s="636"/>
      <c r="D17" s="636"/>
      <c r="E17" s="636"/>
      <c r="F17" s="636"/>
      <c r="G17" s="636"/>
      <c r="H17" s="636"/>
      <c r="I17" s="636"/>
      <c r="J17" s="636"/>
      <c r="K17" s="636"/>
      <c r="L17" s="636"/>
      <c r="M17" s="636"/>
      <c r="N17" s="636"/>
    </row>
    <row r="18" spans="1:14" ht="21.95" customHeight="1">
      <c r="A18" s="51" t="s">
        <v>8</v>
      </c>
    </row>
    <row r="19" spans="1:14" ht="21.95" customHeight="1">
      <c r="A19" s="51" t="s">
        <v>190</v>
      </c>
    </row>
    <row r="20" spans="1:14" ht="21.95" customHeight="1">
      <c r="A20" s="51" t="s">
        <v>191</v>
      </c>
    </row>
    <row r="21" spans="1:14" ht="21.95" customHeight="1">
      <c r="A21" s="51" t="s">
        <v>192</v>
      </c>
    </row>
    <row r="22" spans="1:14" ht="21.95" customHeight="1">
      <c r="A22" s="51" t="s">
        <v>193</v>
      </c>
    </row>
    <row r="23" spans="1:14" ht="21.95" customHeight="1">
      <c r="A23" s="51" t="s">
        <v>194</v>
      </c>
    </row>
    <row r="24" spans="1:14" ht="21.95" customHeight="1">
      <c r="A24" s="51" t="s">
        <v>195</v>
      </c>
    </row>
    <row r="25" spans="1:14" ht="21.95" customHeight="1">
      <c r="A25" s="51" t="s">
        <v>196</v>
      </c>
    </row>
    <row r="26" spans="1:14" ht="21.95" customHeight="1">
      <c r="A26" s="53"/>
    </row>
    <row r="27" spans="1:14" ht="25.5" customHeight="1">
      <c r="A27" s="53"/>
    </row>
    <row r="28" spans="1:14" ht="25.5" customHeight="1"/>
    <row r="29" spans="1:14" ht="25.5" customHeight="1"/>
    <row r="30" spans="1:14" ht="21.95" customHeight="1"/>
    <row r="31" spans="1:14" ht="21.95" customHeight="1"/>
    <row r="32" spans="1:14"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sheetProtection sheet="1" objects="1" scenarios="1"/>
  <mergeCells count="8">
    <mergeCell ref="H2:N2"/>
    <mergeCell ref="G8:N8"/>
    <mergeCell ref="G9:N9"/>
    <mergeCell ref="F7:H7"/>
    <mergeCell ref="R15:V15"/>
    <mergeCell ref="G10:N10"/>
    <mergeCell ref="A14:N17"/>
    <mergeCell ref="A12:N12"/>
  </mergeCells>
  <phoneticPr fontId="1"/>
  <printOptions horizontalCentered="1"/>
  <pageMargins left="0.51181102362204722" right="0.51181102362204722" top="0.74803149606299213" bottom="0.74803149606299213" header="0.31496062992125984" footer="0.31496062992125984"/>
  <pageSetup paperSize="9" orientation="portrait" r:id="rId1"/>
  <ignoredErrors>
    <ignoredError sqref="G8:N8 H10:N10 H9:N9" unlocked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63B8-89FF-48D6-9A87-EA31194945CE}">
  <sheetPr>
    <tabColor rgb="FF0070C0"/>
  </sheetPr>
  <dimension ref="B1:Z24"/>
  <sheetViews>
    <sheetView view="pageBreakPreview" zoomScale="110" zoomScaleNormal="100" zoomScaleSheetLayoutView="110" workbookViewId="0">
      <selection activeCell="E11" sqref="E11:G11"/>
    </sheetView>
  </sheetViews>
  <sheetFormatPr defaultRowHeight="20.100000000000001" customHeight="1"/>
  <cols>
    <col min="1" max="1" width="9" style="130"/>
    <col min="2" max="2" width="14.875" style="130" customWidth="1"/>
    <col min="3" max="4" width="15.75" style="130" customWidth="1"/>
    <col min="5" max="5" width="21.375" style="130" bestFit="1" customWidth="1"/>
    <col min="6" max="7" width="15.75" style="130" customWidth="1"/>
    <col min="8" max="16384" width="9" style="130"/>
  </cols>
  <sheetData>
    <row r="1" spans="2:26" ht="20.100000000000001" customHeight="1">
      <c r="B1" s="208" t="s">
        <v>197</v>
      </c>
    </row>
    <row r="2" spans="2:26" ht="20.100000000000001" customHeight="1">
      <c r="B2" s="209"/>
      <c r="C2" s="209"/>
      <c r="E2" s="209"/>
      <c r="F2" s="209"/>
      <c r="G2" s="209"/>
      <c r="H2" s="209"/>
      <c r="I2" s="209"/>
      <c r="J2" s="209"/>
      <c r="K2" s="209"/>
      <c r="L2" s="209"/>
      <c r="M2" s="209"/>
      <c r="N2" s="209"/>
      <c r="O2" s="209"/>
      <c r="P2" s="209"/>
      <c r="Q2" s="209"/>
      <c r="R2" s="209"/>
      <c r="S2" s="209"/>
      <c r="T2" s="209"/>
      <c r="U2" s="209"/>
      <c r="V2" s="209"/>
      <c r="W2" s="209"/>
      <c r="X2" s="209"/>
      <c r="Y2" s="209"/>
    </row>
    <row r="3" spans="2:26" ht="20.100000000000001" customHeight="1">
      <c r="B3" s="210" t="str">
        <f>"令和"&amp;DBCS(TEXT(第1号!W6,"e"))&amp;"年度富山県介護テクノロジー定着支援事業補助金実績報告書（別紙１）"</f>
        <v>令和７年度富山県介護テクノロジー定着支援事業補助金実績報告書（別紙１）</v>
      </c>
      <c r="C3" s="211"/>
      <c r="D3" s="212"/>
      <c r="E3" s="211"/>
      <c r="F3" s="211"/>
      <c r="G3" s="211"/>
      <c r="H3" s="209"/>
      <c r="I3" s="209"/>
      <c r="J3" s="209"/>
      <c r="K3" s="209"/>
      <c r="L3" s="209"/>
      <c r="M3" s="209"/>
      <c r="N3" s="209"/>
      <c r="O3" s="209"/>
      <c r="P3" s="209"/>
      <c r="Q3" s="209"/>
      <c r="R3" s="209"/>
      <c r="S3" s="209"/>
      <c r="T3" s="209"/>
      <c r="U3" s="209"/>
      <c r="V3" s="209"/>
      <c r="W3" s="209"/>
      <c r="X3" s="209"/>
      <c r="Y3" s="209"/>
    </row>
    <row r="4" spans="2:26" ht="20.100000000000001" customHeight="1">
      <c r="B4" s="213" t="s">
        <v>88</v>
      </c>
      <c r="C4" s="213"/>
      <c r="D4" s="213"/>
      <c r="E4" s="213"/>
      <c r="F4" s="213"/>
      <c r="G4" s="213"/>
      <c r="H4" s="213"/>
      <c r="I4" s="213"/>
      <c r="J4" s="213"/>
      <c r="K4" s="213"/>
      <c r="L4" s="213"/>
      <c r="M4" s="213"/>
      <c r="N4" s="213"/>
      <c r="O4" s="213"/>
      <c r="P4" s="213"/>
      <c r="Q4" s="213"/>
      <c r="R4" s="213"/>
      <c r="S4" s="213"/>
      <c r="T4" s="213"/>
      <c r="U4" s="213"/>
      <c r="V4" s="213"/>
      <c r="W4" s="213"/>
      <c r="X4" s="213"/>
      <c r="Y4" s="213"/>
    </row>
    <row r="5" spans="2:26" ht="20.100000000000001" customHeight="1">
      <c r="B5" s="209" t="s">
        <v>89</v>
      </c>
      <c r="C5" s="209"/>
      <c r="D5" s="209"/>
      <c r="E5" s="209"/>
      <c r="F5" s="209"/>
      <c r="G5" s="209"/>
      <c r="H5" s="214"/>
      <c r="I5" s="214"/>
      <c r="J5" s="214"/>
      <c r="K5" s="214"/>
      <c r="L5" s="214"/>
      <c r="M5" s="214"/>
      <c r="N5" s="214"/>
      <c r="O5" s="214"/>
      <c r="P5" s="214"/>
      <c r="Q5" s="214"/>
      <c r="R5" s="214"/>
      <c r="S5" s="214"/>
      <c r="T5" s="214"/>
      <c r="U5" s="214"/>
      <c r="V5" s="214"/>
      <c r="W5" s="214"/>
      <c r="X5" s="214"/>
      <c r="Y5" s="214"/>
      <c r="Z5" s="215"/>
    </row>
    <row r="6" spans="2:26" ht="20.100000000000001" customHeight="1">
      <c r="B6" s="216" t="s">
        <v>90</v>
      </c>
      <c r="C6" s="653">
        <f>'第４号（実績報告）'!G9</f>
        <v>0</v>
      </c>
      <c r="D6" s="654"/>
      <c r="E6" s="379" t="s">
        <v>91</v>
      </c>
      <c r="F6" s="646">
        <f>第1号別紙!E6</f>
        <v>0</v>
      </c>
      <c r="G6" s="646"/>
      <c r="H6" s="326" t="s">
        <v>198</v>
      </c>
      <c r="I6" s="218"/>
      <c r="J6" s="218"/>
      <c r="K6" s="218"/>
      <c r="L6" s="218"/>
      <c r="M6" s="218"/>
      <c r="N6" s="215"/>
      <c r="O6" s="218"/>
      <c r="P6" s="218"/>
      <c r="Q6" s="218"/>
      <c r="R6" s="218"/>
      <c r="S6" s="218"/>
      <c r="T6" s="218"/>
      <c r="U6" s="218"/>
      <c r="V6" s="218"/>
      <c r="W6" s="218"/>
      <c r="X6" s="218"/>
      <c r="Y6" s="218"/>
      <c r="Z6" s="215"/>
    </row>
    <row r="7" spans="2:26" ht="20.100000000000001" customHeight="1">
      <c r="B7" s="216" t="s">
        <v>92</v>
      </c>
      <c r="C7" s="655">
        <f>第1号別紙!B7</f>
        <v>0</v>
      </c>
      <c r="D7" s="656"/>
      <c r="E7" s="379" t="s">
        <v>93</v>
      </c>
      <c r="F7" s="646">
        <f>第1号別紙!E7</f>
        <v>0</v>
      </c>
      <c r="G7" s="646"/>
      <c r="H7" s="218"/>
      <c r="I7" s="218"/>
      <c r="J7" s="218"/>
      <c r="K7" s="218"/>
      <c r="L7" s="218"/>
      <c r="M7" s="218"/>
      <c r="N7" s="215"/>
      <c r="O7" s="218"/>
      <c r="P7" s="218"/>
      <c r="Q7" s="218"/>
      <c r="R7" s="218"/>
      <c r="S7" s="218"/>
      <c r="T7" s="219"/>
      <c r="U7" s="219"/>
      <c r="V7" s="219"/>
      <c r="W7" s="219"/>
      <c r="X7" s="219"/>
      <c r="Y7" s="219"/>
      <c r="Z7" s="215"/>
    </row>
    <row r="8" spans="2:26" ht="20.100000000000001" customHeight="1">
      <c r="B8" s="220"/>
      <c r="C8" s="220"/>
      <c r="D8" s="220"/>
      <c r="E8" s="220"/>
      <c r="F8" s="220"/>
      <c r="G8" s="220"/>
      <c r="H8" s="221"/>
      <c r="I8" s="221"/>
      <c r="J8" s="221"/>
      <c r="K8" s="221"/>
      <c r="L8" s="221"/>
      <c r="M8" s="221"/>
      <c r="N8" s="221"/>
      <c r="O8" s="221"/>
      <c r="P8" s="221"/>
      <c r="Q8" s="221"/>
      <c r="R8" s="221"/>
      <c r="S8" s="221"/>
      <c r="T8" s="221"/>
      <c r="U8" s="221"/>
      <c r="V8" s="221"/>
      <c r="W8" s="221"/>
      <c r="X8" s="221"/>
      <c r="Y8" s="221"/>
      <c r="Z8" s="215"/>
    </row>
    <row r="9" spans="2:26" ht="20.100000000000001" customHeight="1">
      <c r="B9" s="220" t="s">
        <v>199</v>
      </c>
      <c r="C9" s="220"/>
      <c r="D9" s="220"/>
      <c r="E9" s="220"/>
      <c r="F9" s="220"/>
      <c r="G9" s="220"/>
      <c r="H9" s="220"/>
      <c r="I9" s="220"/>
      <c r="J9" s="220"/>
      <c r="K9" s="220"/>
      <c r="L9" s="220"/>
      <c r="M9" s="220"/>
      <c r="N9" s="220"/>
      <c r="O9" s="220"/>
      <c r="P9" s="220"/>
      <c r="Q9" s="220"/>
      <c r="R9" s="220"/>
      <c r="S9" s="220"/>
      <c r="T9" s="220"/>
      <c r="U9" s="220"/>
      <c r="V9" s="220"/>
      <c r="W9" s="220"/>
      <c r="X9" s="220"/>
      <c r="Y9" s="220"/>
    </row>
    <row r="10" spans="2:26" ht="20.100000000000001" customHeight="1" thickBot="1">
      <c r="B10" s="538" t="s">
        <v>95</v>
      </c>
      <c r="C10" s="539"/>
      <c r="D10" s="540"/>
      <c r="E10" s="528" t="s">
        <v>656</v>
      </c>
      <c r="F10" s="529"/>
      <c r="G10" s="530"/>
      <c r="H10" s="222"/>
      <c r="I10" s="222"/>
      <c r="J10" s="222"/>
      <c r="K10" s="222"/>
      <c r="L10" s="223"/>
      <c r="M10" s="224"/>
      <c r="N10" s="224"/>
      <c r="O10" s="224"/>
      <c r="P10" s="224"/>
      <c r="Q10" s="224"/>
      <c r="R10" s="224"/>
      <c r="S10" s="224"/>
      <c r="T10" s="224"/>
      <c r="U10" s="224"/>
      <c r="V10" s="224"/>
      <c r="W10" s="224"/>
      <c r="X10" s="224"/>
      <c r="Y10" s="224"/>
      <c r="Z10" s="223"/>
    </row>
    <row r="11" spans="2:26" ht="20.100000000000001" customHeight="1" thickTop="1">
      <c r="B11" s="541" t="s">
        <v>679</v>
      </c>
      <c r="C11" s="523"/>
      <c r="D11" s="257" t="s">
        <v>631</v>
      </c>
      <c r="E11" s="531">
        <f>'様式4－2号（ロボット等）'!O16</f>
        <v>0</v>
      </c>
      <c r="F11" s="532"/>
      <c r="G11" s="533"/>
      <c r="H11" s="225"/>
      <c r="I11" s="225"/>
      <c r="J11" s="225"/>
      <c r="K11" s="225"/>
      <c r="L11" s="223"/>
      <c r="M11" s="226"/>
      <c r="N11" s="226"/>
      <c r="O11" s="226"/>
      <c r="P11" s="226"/>
      <c r="Q11" s="226"/>
      <c r="R11" s="226"/>
      <c r="S11" s="226"/>
      <c r="T11" s="226"/>
      <c r="U11" s="226"/>
      <c r="V11" s="226"/>
      <c r="W11" s="226"/>
      <c r="X11" s="226"/>
      <c r="Y11" s="226"/>
      <c r="Z11" s="223"/>
    </row>
    <row r="12" spans="2:26" ht="20.100000000000001" customHeight="1">
      <c r="B12" s="542"/>
      <c r="C12" s="525"/>
      <c r="D12" s="258" t="s">
        <v>632</v>
      </c>
      <c r="E12" s="550">
        <f>'様式４－2号（介護ソフト）'!$Q$15</f>
        <v>0</v>
      </c>
      <c r="F12" s="551"/>
      <c r="G12" s="552"/>
      <c r="H12" s="225"/>
      <c r="I12" s="225"/>
      <c r="J12" s="225"/>
      <c r="K12" s="225"/>
      <c r="L12" s="223"/>
      <c r="M12" s="226"/>
      <c r="N12" s="226"/>
      <c r="O12" s="226"/>
      <c r="P12" s="226"/>
      <c r="Q12" s="226"/>
      <c r="R12" s="226"/>
      <c r="S12" s="226"/>
      <c r="T12" s="226"/>
      <c r="U12" s="226"/>
      <c r="V12" s="226"/>
      <c r="W12" s="226"/>
      <c r="X12" s="226"/>
      <c r="Y12" s="226"/>
      <c r="Z12" s="223"/>
    </row>
    <row r="13" spans="2:26" ht="20.100000000000001" customHeight="1">
      <c r="B13" s="543" t="s">
        <v>680</v>
      </c>
      <c r="C13" s="544"/>
      <c r="D13" s="545"/>
      <c r="E13" s="550">
        <f>'様式４－2号（パッケージ）'!N16</f>
        <v>0</v>
      </c>
      <c r="F13" s="551"/>
      <c r="G13" s="552"/>
      <c r="H13" s="225"/>
      <c r="I13" s="225"/>
      <c r="J13" s="225"/>
      <c r="K13" s="225"/>
      <c r="L13" s="223"/>
      <c r="M13" s="226"/>
      <c r="N13" s="226"/>
      <c r="O13" s="226"/>
      <c r="P13" s="226"/>
      <c r="Q13" s="226"/>
      <c r="R13" s="226"/>
      <c r="S13" s="226"/>
      <c r="T13" s="226"/>
      <c r="U13" s="226"/>
      <c r="V13" s="226"/>
      <c r="W13" s="226"/>
      <c r="X13" s="226"/>
      <c r="Y13" s="226"/>
      <c r="Z13" s="223"/>
    </row>
    <row r="14" spans="2:26" ht="20.100000000000001" customHeight="1">
      <c r="B14" s="513" t="s">
        <v>681</v>
      </c>
      <c r="C14" s="546"/>
      <c r="D14" s="546"/>
      <c r="E14" s="550">
        <f>SUM(E11:G13)</f>
        <v>0</v>
      </c>
      <c r="F14" s="551"/>
      <c r="G14" s="552"/>
      <c r="H14" s="223"/>
      <c r="I14" s="223"/>
      <c r="J14" s="223"/>
      <c r="K14" s="223"/>
      <c r="L14" s="223"/>
      <c r="M14" s="223"/>
      <c r="N14" s="223"/>
      <c r="O14" s="223"/>
      <c r="P14" s="223"/>
      <c r="Q14" s="223"/>
      <c r="R14" s="223"/>
      <c r="S14" s="223"/>
      <c r="T14" s="223"/>
      <c r="U14" s="223"/>
      <c r="V14" s="223"/>
      <c r="W14" s="223"/>
      <c r="X14" s="223"/>
      <c r="Y14" s="223"/>
      <c r="Z14" s="223"/>
    </row>
    <row r="15" spans="2:26" ht="20.100000000000001" customHeight="1" thickBot="1">
      <c r="B15" s="504" t="s">
        <v>682</v>
      </c>
      <c r="C15" s="505"/>
      <c r="D15" s="505"/>
      <c r="E15" s="647">
        <v>17000000</v>
      </c>
      <c r="F15" s="648"/>
      <c r="G15" s="649"/>
    </row>
    <row r="16" spans="2:26" ht="20.100000000000001" customHeight="1" thickBot="1">
      <c r="B16" s="507" t="s">
        <v>692</v>
      </c>
      <c r="C16" s="507"/>
      <c r="D16" s="504"/>
      <c r="E16" s="650">
        <f>MIN(E14,E15)</f>
        <v>0</v>
      </c>
      <c r="F16" s="651"/>
      <c r="G16" s="652"/>
      <c r="H16" s="223"/>
      <c r="I16" s="223"/>
      <c r="J16" s="223"/>
      <c r="K16" s="223"/>
      <c r="L16" s="223"/>
      <c r="M16" s="223"/>
      <c r="N16" s="223"/>
      <c r="O16" s="223"/>
      <c r="P16" s="223"/>
      <c r="Q16" s="223"/>
      <c r="R16" s="223"/>
      <c r="S16" s="223"/>
      <c r="T16" s="223"/>
      <c r="U16" s="223"/>
      <c r="V16" s="223"/>
      <c r="W16" s="223"/>
      <c r="X16" s="223"/>
      <c r="Y16" s="223"/>
      <c r="Z16" s="223"/>
    </row>
    <row r="17" spans="2:26" ht="20.100000000000001" customHeight="1">
      <c r="B17" s="399"/>
      <c r="C17" s="399"/>
      <c r="D17" s="399"/>
      <c r="E17" s="400"/>
      <c r="F17" s="401"/>
      <c r="G17" s="401"/>
      <c r="H17" s="223"/>
      <c r="I17" s="223"/>
      <c r="J17" s="223"/>
      <c r="K17" s="223"/>
      <c r="L17" s="223"/>
      <c r="M17" s="223"/>
      <c r="N17" s="223"/>
      <c r="O17" s="223"/>
      <c r="P17" s="223"/>
      <c r="Q17" s="223"/>
      <c r="R17" s="223"/>
      <c r="S17" s="223"/>
      <c r="T17" s="223"/>
      <c r="U17" s="223"/>
      <c r="V17" s="223"/>
      <c r="W17" s="223"/>
      <c r="X17" s="223"/>
      <c r="Y17" s="223"/>
      <c r="Z17" s="223"/>
    </row>
    <row r="18" spans="2:26" ht="20.100000000000001" customHeight="1">
      <c r="B18" s="130" t="s">
        <v>690</v>
      </c>
      <c r="H18" s="327"/>
    </row>
    <row r="19" spans="2:26" ht="20.100000000000001" customHeight="1">
      <c r="B19" s="227" t="s">
        <v>99</v>
      </c>
      <c r="C19" s="646">
        <f>第1号別紙!B19</f>
        <v>0</v>
      </c>
      <c r="D19" s="646"/>
      <c r="E19" s="646"/>
      <c r="H19" s="327" t="s">
        <v>198</v>
      </c>
    </row>
    <row r="20" spans="2:26" ht="20.100000000000001" customHeight="1">
      <c r="B20" s="227" t="s">
        <v>100</v>
      </c>
      <c r="C20" s="646">
        <f>第1号別紙!B20</f>
        <v>0</v>
      </c>
      <c r="D20" s="646"/>
      <c r="E20" s="646"/>
    </row>
    <row r="21" spans="2:26" ht="20.100000000000001" customHeight="1">
      <c r="B21" s="227" t="s">
        <v>101</v>
      </c>
      <c r="C21" s="646">
        <f>第1号別紙!B21</f>
        <v>0</v>
      </c>
      <c r="D21" s="646"/>
      <c r="E21" s="646"/>
    </row>
    <row r="22" spans="2:26" ht="20.100000000000001" customHeight="1">
      <c r="B22" s="227" t="s">
        <v>536</v>
      </c>
      <c r="C22" s="646">
        <f>第1号別紙!B22</f>
        <v>0</v>
      </c>
      <c r="D22" s="646"/>
      <c r="E22" s="646"/>
    </row>
    <row r="23" spans="2:26" ht="20.100000000000001" customHeight="1">
      <c r="B23" s="227" t="s">
        <v>537</v>
      </c>
      <c r="C23" s="646">
        <f>第1号別紙!B23</f>
        <v>0</v>
      </c>
      <c r="D23" s="646"/>
      <c r="E23" s="646"/>
    </row>
    <row r="24" spans="2:26" ht="20.100000000000001" customHeight="1">
      <c r="B24" s="227" t="s">
        <v>105</v>
      </c>
      <c r="C24" s="646">
        <f>第1号別紙!B24</f>
        <v>0</v>
      </c>
      <c r="D24" s="646"/>
      <c r="E24" s="646"/>
    </row>
  </sheetData>
  <sheetProtection sheet="1" objects="1" scenarios="1"/>
  <mergeCells count="23">
    <mergeCell ref="B11:C12"/>
    <mergeCell ref="E13:G13"/>
    <mergeCell ref="E12:G12"/>
    <mergeCell ref="E11:G11"/>
    <mergeCell ref="C6:D6"/>
    <mergeCell ref="F6:G6"/>
    <mergeCell ref="C7:D7"/>
    <mergeCell ref="F7:G7"/>
    <mergeCell ref="B10:D10"/>
    <mergeCell ref="E10:G10"/>
    <mergeCell ref="C24:E24"/>
    <mergeCell ref="B13:D13"/>
    <mergeCell ref="C19:E19"/>
    <mergeCell ref="C20:E20"/>
    <mergeCell ref="C21:E21"/>
    <mergeCell ref="C22:E22"/>
    <mergeCell ref="C23:E23"/>
    <mergeCell ref="B14:D14"/>
    <mergeCell ref="E14:G14"/>
    <mergeCell ref="B15:D15"/>
    <mergeCell ref="E15:G15"/>
    <mergeCell ref="B16:D16"/>
    <mergeCell ref="E16:G16"/>
  </mergeCells>
  <phoneticPr fontId="1"/>
  <pageMargins left="0.7" right="0.7" top="0.75" bottom="0.75" header="0.3" footer="0.3"/>
  <pageSetup paperSize="9" scale="81" orientation="portrait" r:id="rId1"/>
  <ignoredErrors>
    <ignoredError sqref="C19:E23 C7 F6:G7 C24"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D547-1AC7-4C9C-8515-A9D7808D8757}">
  <sheetPr>
    <tabColor rgb="FF0070C0"/>
    <pageSetUpPr fitToPage="1"/>
  </sheetPr>
  <dimension ref="A1:S55"/>
  <sheetViews>
    <sheetView view="pageBreakPreview" topLeftCell="A3" zoomScale="84" zoomScaleNormal="110" zoomScaleSheetLayoutView="84" workbookViewId="0">
      <selection activeCell="B10" sqref="B10"/>
    </sheetView>
  </sheetViews>
  <sheetFormatPr defaultColWidth="9" defaultRowHeight="13.5"/>
  <cols>
    <col min="1" max="1" width="23.25" style="171" customWidth="1"/>
    <col min="2" max="2" width="24.25" style="171" customWidth="1"/>
    <col min="3" max="3" width="21.125" style="171" customWidth="1"/>
    <col min="4" max="4" width="5.25" style="171" bestFit="1" customWidth="1"/>
    <col min="5" max="5" width="19.25" style="136" customWidth="1"/>
    <col min="6" max="7" width="17.625" style="136" customWidth="1"/>
    <col min="8" max="8" width="5.625" style="136" customWidth="1"/>
    <col min="9" max="9" width="15.375" style="136" customWidth="1"/>
    <col min="10" max="10" width="14.75" style="136" customWidth="1"/>
    <col min="11" max="11" width="14.625" style="136" customWidth="1"/>
    <col min="12" max="12" width="14.875" style="136" customWidth="1"/>
    <col min="13" max="13" width="17.125" style="136" customWidth="1"/>
    <col min="14" max="14" width="15.75" style="136" customWidth="1"/>
    <col min="15" max="15" width="18.75" style="136" customWidth="1"/>
    <col min="16" max="16" width="15.125" style="136" customWidth="1"/>
    <col min="17" max="16384" width="9" style="136"/>
  </cols>
  <sheetData>
    <row r="1" spans="1:19" ht="18.75">
      <c r="A1" s="133" t="s">
        <v>200</v>
      </c>
      <c r="B1" s="133"/>
      <c r="C1" s="133"/>
      <c r="D1" s="133"/>
      <c r="E1" s="133"/>
      <c r="F1" s="134"/>
      <c r="G1" s="134"/>
      <c r="H1" s="134"/>
      <c r="I1" s="134"/>
      <c r="J1" s="135"/>
      <c r="K1" s="135"/>
    </row>
    <row r="2" spans="1:19" ht="32.25" customHeight="1">
      <c r="A2" s="657" t="str">
        <f>"令和"&amp;DBCS(TEXT(第1号!W6,"e"))&amp;"年度富山県介護テクノロジー定着支援事業　補助金精算額調書（(1)介護テクノロジー等の導入支援事業【介護ロボット等分】）"</f>
        <v>令和７年度富山県介護テクノロジー定着支援事業　補助金精算額調書（(1)介護テクノロジー等の導入支援事業【介護ロボット等分】）</v>
      </c>
      <c r="B2" s="657"/>
      <c r="C2" s="657"/>
      <c r="D2" s="657"/>
      <c r="E2" s="657"/>
      <c r="F2" s="657"/>
      <c r="G2" s="657"/>
      <c r="H2" s="657"/>
      <c r="I2" s="657"/>
      <c r="J2" s="657"/>
      <c r="K2" s="657"/>
      <c r="L2" s="657"/>
      <c r="M2" s="657"/>
      <c r="N2" s="657"/>
      <c r="O2" s="657"/>
    </row>
    <row r="3" spans="1:19" ht="43.5" customHeight="1">
      <c r="A3" s="315"/>
      <c r="B3" s="315"/>
      <c r="C3" s="315"/>
      <c r="D3" s="315"/>
      <c r="E3" s="315"/>
      <c r="F3" s="315"/>
      <c r="G3" s="315"/>
      <c r="H3" s="315"/>
      <c r="I3" s="315"/>
      <c r="J3" s="315"/>
      <c r="K3" s="315"/>
      <c r="L3" s="315"/>
      <c r="M3" s="315"/>
      <c r="N3" s="315"/>
      <c r="O3" s="315"/>
      <c r="P3" s="138"/>
    </row>
    <row r="4" spans="1:19" s="140" customFormat="1" ht="5.25" customHeight="1" thickBot="1">
      <c r="F4" s="141"/>
      <c r="G4" s="141"/>
      <c r="H4" s="141"/>
      <c r="K4" s="245"/>
      <c r="L4" s="245"/>
      <c r="M4" s="355"/>
      <c r="N4" s="245"/>
      <c r="O4" s="356"/>
      <c r="P4" s="143"/>
    </row>
    <row r="5" spans="1:19" s="140" customFormat="1" ht="20.25" customHeight="1" thickBot="1">
      <c r="F5" s="141"/>
      <c r="G5" s="141"/>
      <c r="H5" s="141"/>
      <c r="K5" s="245"/>
      <c r="L5" s="386" t="s">
        <v>90</v>
      </c>
      <c r="M5" s="565">
        <f>第1号!F8</f>
        <v>0</v>
      </c>
      <c r="N5" s="566"/>
      <c r="O5" s="567"/>
      <c r="P5" s="143"/>
    </row>
    <row r="6" spans="1:19" ht="29.25" customHeight="1">
      <c r="A6" s="136"/>
      <c r="B6" s="136"/>
      <c r="C6" s="136"/>
      <c r="D6" s="136"/>
      <c r="F6" s="144"/>
      <c r="G6" s="144"/>
      <c r="H6" s="144"/>
      <c r="I6" s="145"/>
      <c r="J6" s="145"/>
      <c r="K6" s="145"/>
      <c r="L6" s="145"/>
      <c r="M6" s="145"/>
      <c r="N6" s="145"/>
      <c r="O6" s="397" t="s">
        <v>688</v>
      </c>
      <c r="P6" s="146"/>
    </row>
    <row r="7" spans="1:19" ht="13.5" customHeight="1">
      <c r="A7" s="561" t="s">
        <v>109</v>
      </c>
      <c r="B7" s="561" t="s">
        <v>110</v>
      </c>
      <c r="C7" s="562" t="s">
        <v>621</v>
      </c>
      <c r="D7" s="562"/>
      <c r="E7" s="562"/>
      <c r="F7" s="562"/>
      <c r="G7" s="562"/>
      <c r="H7" s="562"/>
      <c r="I7" s="562"/>
      <c r="J7" s="562"/>
      <c r="K7" s="562"/>
      <c r="L7" s="562"/>
      <c r="M7" s="562"/>
      <c r="N7" s="571" t="s">
        <v>610</v>
      </c>
      <c r="O7" s="571" t="s">
        <v>651</v>
      </c>
      <c r="P7" s="146"/>
    </row>
    <row r="8" spans="1:19" ht="40.5">
      <c r="A8" s="561"/>
      <c r="B8" s="561"/>
      <c r="C8" s="658" t="s">
        <v>111</v>
      </c>
      <c r="D8" s="659"/>
      <c r="E8" s="563" t="s">
        <v>612</v>
      </c>
      <c r="F8" s="147" t="s">
        <v>112</v>
      </c>
      <c r="G8" s="559" t="s">
        <v>693</v>
      </c>
      <c r="H8" s="560"/>
      <c r="I8" s="407" t="s">
        <v>113</v>
      </c>
      <c r="J8" s="416" t="s">
        <v>201</v>
      </c>
      <c r="K8" s="417" t="s">
        <v>515</v>
      </c>
      <c r="L8" s="418" t="s">
        <v>654</v>
      </c>
      <c r="M8" s="419" t="s">
        <v>614</v>
      </c>
      <c r="N8" s="572"/>
      <c r="O8" s="572"/>
    </row>
    <row r="9" spans="1:19" ht="35.25" customHeight="1">
      <c r="A9" s="561"/>
      <c r="B9" s="561"/>
      <c r="C9" s="409" t="s">
        <v>114</v>
      </c>
      <c r="D9" s="406" t="s">
        <v>115</v>
      </c>
      <c r="E9" s="564"/>
      <c r="F9" s="149" t="s">
        <v>116</v>
      </c>
      <c r="G9" s="149" t="s">
        <v>522</v>
      </c>
      <c r="H9" s="149" t="s">
        <v>520</v>
      </c>
      <c r="I9" s="150" t="s">
        <v>523</v>
      </c>
      <c r="J9" s="150" t="s">
        <v>524</v>
      </c>
      <c r="K9" s="250" t="s">
        <v>525</v>
      </c>
      <c r="L9" s="420" t="s">
        <v>652</v>
      </c>
      <c r="M9" s="421" t="s">
        <v>615</v>
      </c>
      <c r="N9" s="422" t="s">
        <v>619</v>
      </c>
      <c r="O9" s="428" t="s">
        <v>653</v>
      </c>
    </row>
    <row r="10" spans="1:19" ht="39" customHeight="1">
      <c r="A10" s="339">
        <f>'第1-2号（ロボット等）'!A10</f>
        <v>0</v>
      </c>
      <c r="B10" s="339">
        <f>'第1-2号（ロボット等）'!B10</f>
        <v>0</v>
      </c>
      <c r="C10" s="339">
        <f>'第1-2号（ロボット等）'!D10</f>
        <v>0</v>
      </c>
      <c r="D10" s="348">
        <f>'第1-2号（ロボット等）'!E10</f>
        <v>0</v>
      </c>
      <c r="E10" s="339">
        <f>'第1-2号（ロボット等）'!F10</f>
        <v>0</v>
      </c>
      <c r="F10" s="177"/>
      <c r="G10" s="177"/>
      <c r="H10" s="177"/>
      <c r="I10" s="178"/>
      <c r="J10" s="200">
        <f t="shared" ref="J10:J15" si="0">F10-I10</f>
        <v>0</v>
      </c>
      <c r="K10" s="252">
        <f>J10*$Q$16</f>
        <v>0</v>
      </c>
      <c r="L10" s="319">
        <f>IF((G10*$Q$16-$Q$15*H10)&lt;0,0,G10*$Q$16-$Q$15*H10)</f>
        <v>0</v>
      </c>
      <c r="M10" s="319">
        <f>ROUNDDOWN(K10-L10,-3)</f>
        <v>0</v>
      </c>
      <c r="N10" s="192" t="str">
        <f t="shared" ref="N10:N15" si="1">IFERROR((VLOOKUP(E10,$P$10:$Q$13,2,FALSE)*D10),"")</f>
        <v/>
      </c>
      <c r="O10" s="197">
        <f>IFERROR(MIN(M10,N10),"")</f>
        <v>0</v>
      </c>
      <c r="P10" s="136" t="s">
        <v>644</v>
      </c>
      <c r="Q10" s="136">
        <v>1000000</v>
      </c>
    </row>
    <row r="11" spans="1:19" ht="39" customHeight="1">
      <c r="A11" s="339">
        <f>'第1-2号（ロボット等）'!A11</f>
        <v>0</v>
      </c>
      <c r="B11" s="339">
        <f>'第1-2号（ロボット等）'!B11</f>
        <v>0</v>
      </c>
      <c r="C11" s="339">
        <f>'第1-2号（ロボット等）'!D11</f>
        <v>0</v>
      </c>
      <c r="D11" s="348">
        <f>'第1-2号（ロボット等）'!E11</f>
        <v>0</v>
      </c>
      <c r="E11" s="339">
        <f>'第1-2号（ロボット等）'!F11</f>
        <v>0</v>
      </c>
      <c r="F11" s="180"/>
      <c r="G11" s="177"/>
      <c r="H11" s="177"/>
      <c r="I11" s="178"/>
      <c r="J11" s="201">
        <f t="shared" si="0"/>
        <v>0</v>
      </c>
      <c r="K11" s="252">
        <f t="shared" ref="K11:K15" si="2">J11*$Q$16</f>
        <v>0</v>
      </c>
      <c r="L11" s="319">
        <f t="shared" ref="L11:L15" si="3">IF((G11*$Q$16-$Q$15*H11)&lt;0,0,G11*$Q$16-$Q$15*H11)</f>
        <v>0</v>
      </c>
      <c r="M11" s="319">
        <f t="shared" ref="M11:M15" si="4">ROUNDDOWN(K11-L11,-3)</f>
        <v>0</v>
      </c>
      <c r="N11" s="192" t="str">
        <f t="shared" si="1"/>
        <v/>
      </c>
      <c r="O11" s="197">
        <f t="shared" ref="O11:O15" si="5">IFERROR(MIN(M11,N11),"")</f>
        <v>0</v>
      </c>
      <c r="P11" s="136" t="s">
        <v>645</v>
      </c>
      <c r="Q11" s="136">
        <v>1000000</v>
      </c>
    </row>
    <row r="12" spans="1:19" ht="39" customHeight="1">
      <c r="A12" s="339">
        <f>'第1-2号（ロボット等）'!A12</f>
        <v>0</v>
      </c>
      <c r="B12" s="339">
        <f>'第1-2号（ロボット等）'!B12</f>
        <v>0</v>
      </c>
      <c r="C12" s="339">
        <f>'第1-2号（ロボット等）'!D12</f>
        <v>0</v>
      </c>
      <c r="D12" s="348">
        <f>'第1-2号（ロボット等）'!E12</f>
        <v>0</v>
      </c>
      <c r="E12" s="339">
        <f>'第1-2号（ロボット等）'!F12</f>
        <v>0</v>
      </c>
      <c r="F12" s="180"/>
      <c r="G12" s="180"/>
      <c r="H12" s="180"/>
      <c r="I12" s="179"/>
      <c r="J12" s="201">
        <f t="shared" si="0"/>
        <v>0</v>
      </c>
      <c r="K12" s="252">
        <f t="shared" si="2"/>
        <v>0</v>
      </c>
      <c r="L12" s="319">
        <f t="shared" si="3"/>
        <v>0</v>
      </c>
      <c r="M12" s="319">
        <f t="shared" si="4"/>
        <v>0</v>
      </c>
      <c r="N12" s="192" t="str">
        <f t="shared" si="1"/>
        <v/>
      </c>
      <c r="O12" s="197">
        <f t="shared" si="5"/>
        <v>0</v>
      </c>
      <c r="P12" s="136" t="s">
        <v>685</v>
      </c>
      <c r="Q12" s="265">
        <v>300000</v>
      </c>
    </row>
    <row r="13" spans="1:19" ht="39" customHeight="1">
      <c r="A13" s="339">
        <f>'第1-2号（ロボット等）'!A13</f>
        <v>0</v>
      </c>
      <c r="B13" s="339">
        <f>'第1-2号（ロボット等）'!B13</f>
        <v>0</v>
      </c>
      <c r="C13" s="339">
        <f>'第1-2号（ロボット等）'!D13</f>
        <v>0</v>
      </c>
      <c r="D13" s="348">
        <f>'第1-2号（ロボット等）'!E13</f>
        <v>0</v>
      </c>
      <c r="E13" s="339">
        <f>'第1-2号（ロボット等）'!F13</f>
        <v>0</v>
      </c>
      <c r="F13" s="180"/>
      <c r="G13" s="180"/>
      <c r="H13" s="180"/>
      <c r="I13" s="179"/>
      <c r="J13" s="201">
        <f t="shared" si="0"/>
        <v>0</v>
      </c>
      <c r="K13" s="252">
        <f t="shared" si="2"/>
        <v>0</v>
      </c>
      <c r="L13" s="319">
        <f t="shared" si="3"/>
        <v>0</v>
      </c>
      <c r="M13" s="319">
        <f t="shared" si="4"/>
        <v>0</v>
      </c>
      <c r="N13" s="192" t="str">
        <f t="shared" si="1"/>
        <v/>
      </c>
      <c r="O13" s="197">
        <f t="shared" si="5"/>
        <v>0</v>
      </c>
      <c r="P13" s="136" t="s">
        <v>686</v>
      </c>
      <c r="Q13" s="136">
        <v>300000</v>
      </c>
    </row>
    <row r="14" spans="1:19" ht="39" customHeight="1">
      <c r="A14" s="339">
        <f>'第1-2号（ロボット等）'!A14</f>
        <v>0</v>
      </c>
      <c r="B14" s="339">
        <f>'第1-2号（ロボット等）'!B14</f>
        <v>0</v>
      </c>
      <c r="C14" s="339">
        <f>'第1-2号（ロボット等）'!D14</f>
        <v>0</v>
      </c>
      <c r="D14" s="348">
        <f>'第1-2号（ロボット等）'!E14</f>
        <v>0</v>
      </c>
      <c r="E14" s="339">
        <f>'第1-2号（ロボット等）'!F14</f>
        <v>0</v>
      </c>
      <c r="F14" s="180"/>
      <c r="G14" s="180"/>
      <c r="H14" s="180"/>
      <c r="I14" s="179"/>
      <c r="J14" s="201">
        <f t="shared" si="0"/>
        <v>0</v>
      </c>
      <c r="K14" s="252">
        <f t="shared" si="2"/>
        <v>0</v>
      </c>
      <c r="L14" s="319">
        <f t="shared" si="3"/>
        <v>0</v>
      </c>
      <c r="M14" s="319">
        <f t="shared" si="4"/>
        <v>0</v>
      </c>
      <c r="N14" s="192" t="str">
        <f t="shared" si="1"/>
        <v/>
      </c>
      <c r="O14" s="197">
        <f t="shared" si="5"/>
        <v>0</v>
      </c>
      <c r="P14" s="136" t="s">
        <v>118</v>
      </c>
      <c r="Q14" s="136">
        <v>2000000</v>
      </c>
      <c r="R14" s="136">
        <v>10000000</v>
      </c>
      <c r="S14" s="136" t="s">
        <v>684</v>
      </c>
    </row>
    <row r="15" spans="1:19" ht="39" customHeight="1" thickBot="1">
      <c r="A15" s="339">
        <f>'第1-2号（ロボット等）'!A15</f>
        <v>0</v>
      </c>
      <c r="B15" s="339">
        <f>'第1-2号（ロボット等）'!B15</f>
        <v>0</v>
      </c>
      <c r="C15" s="339">
        <f>'第1-2号（ロボット等）'!D15</f>
        <v>0</v>
      </c>
      <c r="D15" s="348">
        <f>'第1-2号（ロボット等）'!E15</f>
        <v>0</v>
      </c>
      <c r="E15" s="339">
        <f>'第1-2号（ロボット等）'!F15</f>
        <v>0</v>
      </c>
      <c r="F15" s="177"/>
      <c r="G15" s="177"/>
      <c r="H15" s="177"/>
      <c r="I15" s="178"/>
      <c r="J15" s="201">
        <f t="shared" si="0"/>
        <v>0</v>
      </c>
      <c r="K15" s="252">
        <f t="shared" si="2"/>
        <v>0</v>
      </c>
      <c r="L15" s="319">
        <f t="shared" si="3"/>
        <v>0</v>
      </c>
      <c r="M15" s="319">
        <f t="shared" si="4"/>
        <v>0</v>
      </c>
      <c r="N15" s="198" t="str">
        <f t="shared" si="1"/>
        <v/>
      </c>
      <c r="O15" s="197">
        <f t="shared" si="5"/>
        <v>0</v>
      </c>
      <c r="P15" s="136" t="s">
        <v>521</v>
      </c>
      <c r="Q15" s="136">
        <v>100000</v>
      </c>
    </row>
    <row r="16" spans="1:19" ht="35.25" customHeight="1" thickTop="1">
      <c r="A16" s="556" t="s">
        <v>119</v>
      </c>
      <c r="B16" s="557"/>
      <c r="C16" s="154"/>
      <c r="D16" s="155"/>
      <c r="E16" s="155"/>
      <c r="F16" s="190">
        <f>SUM(F10:F15)</f>
        <v>0</v>
      </c>
      <c r="G16" s="190">
        <f>SUM(G10:G15)</f>
        <v>0</v>
      </c>
      <c r="H16" s="190">
        <f>SUM(H10:H15)</f>
        <v>0</v>
      </c>
      <c r="I16" s="190">
        <f>SUM(I10:I15)</f>
        <v>0</v>
      </c>
      <c r="J16" s="202">
        <f>SUM(J10:J15)</f>
        <v>0</v>
      </c>
      <c r="K16" s="194"/>
      <c r="L16" s="194"/>
      <c r="M16" s="194"/>
      <c r="N16" s="318"/>
      <c r="O16" s="380">
        <f>MIN(SUM(O10:O15),IF(COUNTIF(E10:E15,P12)&gt;=1,R14,Q14))</f>
        <v>0</v>
      </c>
      <c r="P16" s="136" t="s">
        <v>497</v>
      </c>
      <c r="Q16" s="136">
        <v>0.75</v>
      </c>
    </row>
    <row r="17" spans="1:17" ht="20.25" customHeight="1">
      <c r="A17" s="136"/>
      <c r="B17" s="136"/>
      <c r="C17" s="136"/>
      <c r="D17" s="136"/>
      <c r="F17" s="156"/>
      <c r="G17" s="156"/>
      <c r="H17" s="156"/>
      <c r="K17" s="159"/>
      <c r="L17" s="159"/>
      <c r="M17" s="159"/>
      <c r="N17" s="248"/>
      <c r="O17" s="402" t="s">
        <v>689</v>
      </c>
    </row>
    <row r="18" spans="1:17">
      <c r="A18" s="136"/>
      <c r="B18" s="136"/>
      <c r="C18" s="136"/>
      <c r="D18" s="136"/>
      <c r="F18" s="156"/>
      <c r="G18" s="156"/>
      <c r="H18" s="156"/>
      <c r="K18" s="159"/>
      <c r="L18" s="159"/>
      <c r="M18" s="159"/>
      <c r="N18" s="159"/>
      <c r="O18" s="158"/>
    </row>
    <row r="19" spans="1:17" s="160" customFormat="1">
      <c r="A19" s="136" t="s">
        <v>496</v>
      </c>
      <c r="B19" s="136"/>
      <c r="C19" s="136"/>
      <c r="D19" s="136"/>
      <c r="E19" s="136"/>
      <c r="F19" s="136"/>
      <c r="G19" s="136"/>
      <c r="H19" s="136"/>
      <c r="I19" s="136"/>
      <c r="J19" s="136"/>
      <c r="P19" s="136"/>
      <c r="Q19" s="136"/>
    </row>
    <row r="20" spans="1:17" s="160" customFormat="1">
      <c r="A20" s="136" t="s">
        <v>120</v>
      </c>
      <c r="B20" s="161"/>
      <c r="C20" s="161"/>
      <c r="D20" s="161"/>
      <c r="E20" s="161"/>
      <c r="F20" s="136"/>
      <c r="G20" s="136"/>
      <c r="H20" s="136"/>
      <c r="I20" s="136"/>
      <c r="J20" s="136"/>
    </row>
    <row r="21" spans="1:17" s="160" customFormat="1">
      <c r="A21" s="136" t="s">
        <v>625</v>
      </c>
      <c r="B21" s="136"/>
      <c r="C21" s="136"/>
      <c r="D21" s="136"/>
      <c r="E21" s="136"/>
      <c r="F21" s="136"/>
      <c r="G21" s="136"/>
      <c r="H21" s="136"/>
      <c r="I21" s="136"/>
      <c r="J21" s="136"/>
    </row>
    <row r="22" spans="1:17" s="160" customFormat="1">
      <c r="A22" s="136" t="s">
        <v>696</v>
      </c>
      <c r="B22" s="136"/>
      <c r="C22" s="136"/>
      <c r="D22" s="136"/>
      <c r="E22" s="136"/>
      <c r="F22" s="136"/>
      <c r="G22" s="136"/>
      <c r="H22" s="136"/>
      <c r="I22" s="136"/>
      <c r="J22" s="136"/>
    </row>
    <row r="23" spans="1:17" s="160" customFormat="1">
      <c r="B23" s="136"/>
      <c r="C23" s="136"/>
      <c r="D23" s="136"/>
      <c r="E23" s="136"/>
      <c r="F23" s="136"/>
      <c r="G23" s="136"/>
      <c r="H23" s="136"/>
      <c r="I23" s="136"/>
      <c r="J23" s="136"/>
    </row>
    <row r="24" spans="1:17" s="160" customFormat="1">
      <c r="A24" s="136"/>
      <c r="B24" s="136"/>
      <c r="C24" s="136"/>
      <c r="D24" s="136"/>
      <c r="E24" s="136"/>
      <c r="F24" s="136"/>
      <c r="G24" s="136"/>
      <c r="H24" s="136"/>
      <c r="I24" s="136"/>
      <c r="J24" s="136"/>
    </row>
    <row r="25" spans="1:17" s="160" customFormat="1">
      <c r="A25" s="136"/>
      <c r="B25" s="136"/>
      <c r="C25" s="136"/>
      <c r="D25" s="136"/>
      <c r="E25" s="136"/>
      <c r="F25" s="136"/>
      <c r="G25" s="136"/>
      <c r="H25" s="136"/>
      <c r="I25" s="136"/>
      <c r="J25" s="136"/>
    </row>
    <row r="26" spans="1:17" s="160" customFormat="1" ht="12">
      <c r="E26" s="553"/>
      <c r="F26" s="553"/>
      <c r="G26" s="164"/>
      <c r="M26" s="165"/>
      <c r="Q26" s="162"/>
    </row>
    <row r="27" spans="1:17" s="160" customFormat="1" ht="12">
      <c r="B27" s="160" t="s">
        <v>122</v>
      </c>
      <c r="G27" s="166"/>
      <c r="M27" s="162"/>
    </row>
    <row r="28" spans="1:17" s="160" customFormat="1" ht="12">
      <c r="B28" s="160" t="s">
        <v>123</v>
      </c>
      <c r="G28" s="166"/>
      <c r="M28" s="162"/>
    </row>
    <row r="29" spans="1:17" s="160" customFormat="1" ht="12">
      <c r="B29" s="160" t="s">
        <v>124</v>
      </c>
      <c r="G29" s="166"/>
      <c r="M29" s="162"/>
    </row>
    <row r="30" spans="1:17" s="160" customFormat="1" ht="15" customHeight="1">
      <c r="A30" s="167"/>
      <c r="B30" s="167" t="s">
        <v>125</v>
      </c>
      <c r="C30" s="167"/>
      <c r="D30" s="167"/>
      <c r="E30" s="168"/>
      <c r="F30" s="168"/>
      <c r="G30" s="168"/>
      <c r="H30" s="169"/>
      <c r="I30" s="169"/>
      <c r="M30" s="170"/>
    </row>
    <row r="31" spans="1:17" s="160" customFormat="1">
      <c r="A31" s="136"/>
      <c r="B31" s="136" t="s">
        <v>126</v>
      </c>
      <c r="C31" s="136"/>
      <c r="D31" s="136"/>
      <c r="E31" s="167"/>
      <c r="F31" s="167"/>
      <c r="G31" s="167"/>
      <c r="H31" s="169"/>
      <c r="I31" s="169"/>
      <c r="M31" s="136"/>
    </row>
    <row r="32" spans="1:17">
      <c r="B32" s="171" t="s">
        <v>127</v>
      </c>
      <c r="P32" s="160"/>
      <c r="Q32" s="160"/>
    </row>
    <row r="33" spans="2:13">
      <c r="B33" s="171" t="s">
        <v>128</v>
      </c>
    </row>
    <row r="34" spans="2:13">
      <c r="B34" s="171" t="s">
        <v>129</v>
      </c>
    </row>
    <row r="35" spans="2:13">
      <c r="B35" s="171" t="s">
        <v>130</v>
      </c>
    </row>
    <row r="36" spans="2:13">
      <c r="B36" s="171" t="s">
        <v>131</v>
      </c>
      <c r="L36" s="172"/>
      <c r="M36" s="172"/>
    </row>
    <row r="37" spans="2:13">
      <c r="B37" s="171" t="s">
        <v>132</v>
      </c>
      <c r="L37" s="172"/>
      <c r="M37" s="172"/>
    </row>
    <row r="38" spans="2:13">
      <c r="B38" s="171" t="s">
        <v>133</v>
      </c>
      <c r="H38" s="136" t="s">
        <v>134</v>
      </c>
      <c r="L38" s="172"/>
      <c r="M38" s="172"/>
    </row>
    <row r="39" spans="2:13">
      <c r="B39" s="171" t="s">
        <v>135</v>
      </c>
      <c r="H39" s="136" t="s">
        <v>136</v>
      </c>
      <c r="L39" s="172"/>
      <c r="M39" s="172"/>
    </row>
    <row r="40" spans="2:13">
      <c r="B40" s="171" t="s">
        <v>137</v>
      </c>
      <c r="H40" s="136" t="s">
        <v>138</v>
      </c>
      <c r="L40" s="172"/>
      <c r="M40" s="172"/>
    </row>
    <row r="41" spans="2:13">
      <c r="B41" s="171" t="s">
        <v>139</v>
      </c>
      <c r="H41" s="173" t="s">
        <v>140</v>
      </c>
      <c r="L41" s="172"/>
      <c r="M41" s="172"/>
    </row>
    <row r="42" spans="2:13">
      <c r="B42" s="171" t="s">
        <v>141</v>
      </c>
      <c r="H42" s="136" t="s">
        <v>142</v>
      </c>
      <c r="L42" s="172"/>
      <c r="M42" s="172"/>
    </row>
    <row r="43" spans="2:13">
      <c r="B43" s="171" t="s">
        <v>143</v>
      </c>
      <c r="H43" s="136" t="s">
        <v>144</v>
      </c>
      <c r="L43" s="172"/>
      <c r="M43" s="172"/>
    </row>
    <row r="44" spans="2:13">
      <c r="B44" s="171" t="s">
        <v>145</v>
      </c>
      <c r="L44" s="172"/>
      <c r="M44" s="172"/>
    </row>
    <row r="45" spans="2:13">
      <c r="B45" s="171" t="s">
        <v>146</v>
      </c>
      <c r="L45" s="172"/>
      <c r="M45" s="172"/>
    </row>
    <row r="46" spans="2:13">
      <c r="B46" s="171" t="s">
        <v>147</v>
      </c>
      <c r="L46" s="169"/>
      <c r="M46" s="169"/>
    </row>
    <row r="47" spans="2:13">
      <c r="B47" s="171" t="s">
        <v>148</v>
      </c>
      <c r="L47" s="169"/>
      <c r="M47" s="169"/>
    </row>
    <row r="48" spans="2:13">
      <c r="B48" s="171" t="s">
        <v>149</v>
      </c>
      <c r="L48" s="169"/>
      <c r="M48" s="169"/>
    </row>
    <row r="49" spans="2:13">
      <c r="B49" s="171" t="s">
        <v>150</v>
      </c>
      <c r="L49" s="169"/>
      <c r="M49" s="169"/>
    </row>
    <row r="50" spans="2:13">
      <c r="B50" s="171" t="s">
        <v>151</v>
      </c>
      <c r="L50" s="172"/>
      <c r="M50" s="172"/>
    </row>
    <row r="51" spans="2:13">
      <c r="B51" s="171" t="s">
        <v>117</v>
      </c>
      <c r="L51" s="172"/>
      <c r="M51" s="172"/>
    </row>
    <row r="52" spans="2:13">
      <c r="B52" s="171" t="s">
        <v>152</v>
      </c>
    </row>
    <row r="53" spans="2:13">
      <c r="B53" s="171" t="s">
        <v>153</v>
      </c>
    </row>
    <row r="54" spans="2:13">
      <c r="B54" s="184" t="s">
        <v>499</v>
      </c>
    </row>
    <row r="55" spans="2:13">
      <c r="B55" s="184" t="s">
        <v>500</v>
      </c>
    </row>
  </sheetData>
  <sheetProtection sheet="1" objects="1" scenarios="1"/>
  <mergeCells count="12">
    <mergeCell ref="A2:O2"/>
    <mergeCell ref="O7:O8"/>
    <mergeCell ref="E26:F26"/>
    <mergeCell ref="A7:A9"/>
    <mergeCell ref="B7:B9"/>
    <mergeCell ref="C7:M7"/>
    <mergeCell ref="C8:D8"/>
    <mergeCell ref="E8:E9"/>
    <mergeCell ref="G8:H8"/>
    <mergeCell ref="A16:B16"/>
    <mergeCell ref="N7:N8"/>
    <mergeCell ref="M5:O5"/>
  </mergeCells>
  <phoneticPr fontId="1"/>
  <pageMargins left="0.70866141732283472" right="0.70866141732283472" top="0.35433070866141736" bottom="0.15748031496062992" header="0.31496062992125984" footer="0.31496062992125984"/>
  <pageSetup paperSize="9" scale="49" fitToHeight="0" orientation="landscape" cellComments="asDisplayed" r:id="rId1"/>
  <headerFooter alignWithMargins="0"/>
  <ignoredErrors>
    <ignoredError sqref="A10:A15 B10 B11:C15 C10:D10 E10:E15 D11:D15"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D261-2147-4D7A-A596-D41EA56B5596}">
  <sheetPr>
    <tabColor rgb="FF0070C0"/>
    <pageSetUpPr fitToPage="1"/>
  </sheetPr>
  <dimension ref="A1:S57"/>
  <sheetViews>
    <sheetView view="pageBreakPreview" topLeftCell="A3" zoomScale="80" zoomScaleNormal="110" zoomScaleSheetLayoutView="80" workbookViewId="0">
      <selection activeCell="C17" sqref="C17"/>
    </sheetView>
  </sheetViews>
  <sheetFormatPr defaultColWidth="9" defaultRowHeight="13.5" outlineLevelCol="1"/>
  <cols>
    <col min="1" max="1" width="23.25" style="171" customWidth="1"/>
    <col min="2" max="2" width="22.5" style="171" customWidth="1"/>
    <col min="3" max="3" width="17.25" style="136" bestFit="1" customWidth="1"/>
    <col min="4" max="4" width="19.25" style="136" bestFit="1" customWidth="1"/>
    <col min="5" max="5" width="17" style="136" customWidth="1"/>
    <col min="6" max="6" width="9" style="136" customWidth="1"/>
    <col min="7" max="7" width="18.625" style="136" bestFit="1" customWidth="1"/>
    <col min="8" max="8" width="19.875" style="136" customWidth="1"/>
    <col min="9" max="9" width="18.625" style="136" bestFit="1" customWidth="1" outlineLevel="1"/>
    <col min="10" max="10" width="16.5" style="136" customWidth="1" outlineLevel="1"/>
    <col min="11" max="11" width="19.5" style="136" customWidth="1"/>
    <col min="12" max="12" width="16" style="136" customWidth="1"/>
    <col min="13" max="13" width="16.375" style="136" customWidth="1"/>
    <col min="14" max="14" width="16.5" style="136" customWidth="1"/>
    <col min="15" max="15" width="17.375" style="136" customWidth="1"/>
    <col min="16" max="16" width="15.375" style="136" customWidth="1"/>
    <col min="17" max="17" width="18.25" style="136" customWidth="1"/>
    <col min="18" max="16384" width="9" style="136"/>
  </cols>
  <sheetData>
    <row r="1" spans="1:19" ht="18.75">
      <c r="A1" s="133" t="s">
        <v>200</v>
      </c>
      <c r="B1" s="133"/>
      <c r="C1" s="133"/>
      <c r="D1" s="134"/>
      <c r="E1" s="134"/>
      <c r="F1" s="134"/>
      <c r="G1" s="134"/>
      <c r="H1" s="134"/>
      <c r="I1" s="134"/>
      <c r="J1" s="134"/>
      <c r="K1" s="134"/>
      <c r="L1" s="135"/>
      <c r="M1" s="135"/>
      <c r="N1" s="255"/>
    </row>
    <row r="2" spans="1:19" ht="23.25" customHeight="1">
      <c r="A2" s="558" t="str">
        <f>"令和"&amp;DBCS(TEXT(第1号!W6,"e"))&amp;"年度富山県介護テクノロジー定着支援事業　補助金精算額調書（(1)介護テクノロジー等の導入支援事業【介護ソフト分】）"</f>
        <v>令和７年度富山県介護テクノロジー定着支援事業　補助金精算額調書（(1)介護テクノロジー等の導入支援事業【介護ソフト分】）</v>
      </c>
      <c r="B2" s="558"/>
      <c r="C2" s="558"/>
      <c r="D2" s="558"/>
      <c r="E2" s="558"/>
      <c r="F2" s="558"/>
      <c r="G2" s="558"/>
      <c r="H2" s="558"/>
      <c r="I2" s="558"/>
      <c r="J2" s="558"/>
      <c r="K2" s="558"/>
      <c r="L2" s="558"/>
      <c r="M2" s="558"/>
      <c r="N2" s="558"/>
      <c r="O2" s="558"/>
      <c r="P2" s="558"/>
      <c r="Q2" s="558"/>
    </row>
    <row r="3" spans="1:19" ht="54" customHeight="1" thickBot="1">
      <c r="A3" s="315"/>
      <c r="B3" s="315"/>
      <c r="C3" s="315"/>
      <c r="D3" s="315"/>
      <c r="E3" s="315"/>
      <c r="F3" s="315"/>
      <c r="G3" s="315"/>
      <c r="H3" s="315"/>
      <c r="I3" s="315"/>
      <c r="J3" s="315"/>
      <c r="K3" s="315"/>
      <c r="L3" s="315"/>
      <c r="M3" s="315"/>
      <c r="N3" s="329"/>
      <c r="O3" s="315"/>
      <c r="P3" s="137"/>
      <c r="Q3" s="256"/>
    </row>
    <row r="4" spans="1:19" s="140" customFormat="1" ht="20.25" customHeight="1" thickBot="1">
      <c r="D4" s="141"/>
      <c r="I4" s="245"/>
      <c r="J4" s="245"/>
      <c r="K4" s="245"/>
      <c r="N4" s="395" t="s">
        <v>90</v>
      </c>
      <c r="O4" s="565">
        <f>第1号!F8</f>
        <v>0</v>
      </c>
      <c r="P4" s="566"/>
      <c r="Q4" s="567"/>
    </row>
    <row r="5" spans="1:19" ht="33" customHeight="1">
      <c r="A5" s="136"/>
      <c r="B5" s="136"/>
      <c r="D5" s="144"/>
      <c r="E5" s="145"/>
      <c r="F5" s="145"/>
      <c r="G5" s="145"/>
      <c r="H5" s="145"/>
      <c r="I5" s="145"/>
      <c r="J5" s="145"/>
      <c r="K5" s="145"/>
      <c r="L5" s="145"/>
      <c r="M5" s="145"/>
      <c r="N5" s="145"/>
      <c r="O5" s="273"/>
      <c r="P5" s="273"/>
      <c r="Q5" s="273" t="s">
        <v>535</v>
      </c>
    </row>
    <row r="6" spans="1:19" ht="15.75" customHeight="1">
      <c r="A6" s="561" t="s">
        <v>109</v>
      </c>
      <c r="B6" s="561" t="s">
        <v>110</v>
      </c>
      <c r="C6" s="579" t="s">
        <v>614</v>
      </c>
      <c r="D6" s="580"/>
      <c r="E6" s="580"/>
      <c r="F6" s="580"/>
      <c r="G6" s="580"/>
      <c r="H6" s="580"/>
      <c r="I6" s="580"/>
      <c r="J6" s="580"/>
      <c r="K6" s="581"/>
      <c r="L6" s="579" t="s">
        <v>526</v>
      </c>
      <c r="M6" s="580"/>
      <c r="N6" s="580"/>
      <c r="O6" s="580"/>
      <c r="P6" s="581"/>
      <c r="Q6" s="571" t="s">
        <v>651</v>
      </c>
      <c r="R6" s="136" t="s">
        <v>636</v>
      </c>
      <c r="S6" s="136">
        <v>2500000</v>
      </c>
    </row>
    <row r="7" spans="1:19" ht="45" customHeight="1">
      <c r="A7" s="561"/>
      <c r="B7" s="561"/>
      <c r="C7" s="408" t="s">
        <v>611</v>
      </c>
      <c r="D7" s="405" t="s">
        <v>112</v>
      </c>
      <c r="E7" s="575" t="s">
        <v>695</v>
      </c>
      <c r="F7" s="576"/>
      <c r="G7" s="407" t="s">
        <v>113</v>
      </c>
      <c r="H7" s="416" t="s">
        <v>627</v>
      </c>
      <c r="I7" s="417" t="s">
        <v>628</v>
      </c>
      <c r="J7" s="418" t="s">
        <v>654</v>
      </c>
      <c r="K7" s="419" t="s">
        <v>614</v>
      </c>
      <c r="L7" s="563" t="s">
        <v>637</v>
      </c>
      <c r="M7" s="563" t="s">
        <v>527</v>
      </c>
      <c r="N7" s="425" t="s">
        <v>532</v>
      </c>
      <c r="O7" s="425" t="s">
        <v>531</v>
      </c>
      <c r="P7" s="426" t="s">
        <v>505</v>
      </c>
      <c r="Q7" s="572"/>
      <c r="R7" s="136" t="s">
        <v>154</v>
      </c>
      <c r="S7" s="136">
        <v>1000000</v>
      </c>
    </row>
    <row r="8" spans="1:19" ht="34.5" customHeight="1">
      <c r="A8" s="561"/>
      <c r="B8" s="561"/>
      <c r="C8" s="316" t="s">
        <v>613</v>
      </c>
      <c r="D8" s="268" t="s">
        <v>519</v>
      </c>
      <c r="E8" s="250" t="s">
        <v>522</v>
      </c>
      <c r="F8" s="250" t="s">
        <v>520</v>
      </c>
      <c r="G8" s="150" t="s">
        <v>523</v>
      </c>
      <c r="H8" s="150" t="s">
        <v>524</v>
      </c>
      <c r="I8" s="250" t="s">
        <v>525</v>
      </c>
      <c r="J8" s="250" t="s">
        <v>616</v>
      </c>
      <c r="K8" s="421" t="s">
        <v>615</v>
      </c>
      <c r="L8" s="564"/>
      <c r="M8" s="564"/>
      <c r="N8" s="251" t="s">
        <v>617</v>
      </c>
      <c r="O8" s="251" t="s">
        <v>534</v>
      </c>
      <c r="P8" s="251" t="s">
        <v>620</v>
      </c>
      <c r="Q8" s="427" t="s">
        <v>655</v>
      </c>
      <c r="R8" s="136" t="s">
        <v>155</v>
      </c>
      <c r="S8" s="136">
        <v>1500000</v>
      </c>
    </row>
    <row r="9" spans="1:19" ht="39" customHeight="1">
      <c r="A9" s="339">
        <f>'第1-2号（介護ソフト）'!A9</f>
        <v>0</v>
      </c>
      <c r="B9" s="339">
        <f>'第1-2号（介護ソフト）'!B9</f>
        <v>0</v>
      </c>
      <c r="C9" s="339">
        <f>'第1-2号（介護ソフト）'!D9</f>
        <v>0</v>
      </c>
      <c r="D9" s="270"/>
      <c r="E9" s="434"/>
      <c r="F9" s="434"/>
      <c r="G9" s="271"/>
      <c r="H9" s="200">
        <f t="shared" ref="H9:H14" si="0">D9-G9</f>
        <v>0</v>
      </c>
      <c r="I9" s="252">
        <f>H9*$S$12</f>
        <v>0</v>
      </c>
      <c r="J9" s="319">
        <f>IF((E9*$S$12-$S$14*F9)&lt;0,0,E9*$S$12-$S$14*F9)</f>
        <v>0</v>
      </c>
      <c r="K9" s="319">
        <f>ROUNDDOWN(I9-J9,-3)</f>
        <v>0</v>
      </c>
      <c r="L9" s="412">
        <f>'第1-2号（介護ソフト）'!M9</f>
        <v>0</v>
      </c>
      <c r="M9" s="412">
        <f>'第1-2号（介護ソフト）'!N9</f>
        <v>0</v>
      </c>
      <c r="N9" s="267">
        <f>IFERROR(IF(D9=E9,0,VLOOKUP(L9,$R$6:$S$10,2,FALSE)),"")</f>
        <v>0</v>
      </c>
      <c r="O9" s="267">
        <f t="shared" ref="O9:O14" si="1">IF(M9="〇",50000,0)</f>
        <v>0</v>
      </c>
      <c r="P9" s="267">
        <f>IFERROR(N9+O9,"")</f>
        <v>0</v>
      </c>
      <c r="Q9" s="197">
        <f>IFERROR(MIN(K9,P9),"")</f>
        <v>0</v>
      </c>
      <c r="R9" s="136" t="s">
        <v>156</v>
      </c>
      <c r="S9" s="136">
        <v>2000000</v>
      </c>
    </row>
    <row r="10" spans="1:19" ht="39" customHeight="1">
      <c r="A10" s="339">
        <f>'第1-2号（介護ソフト）'!A10</f>
        <v>0</v>
      </c>
      <c r="B10" s="339">
        <f>'第1-2号（介護ソフト）'!B10</f>
        <v>0</v>
      </c>
      <c r="C10" s="339">
        <f>'第1-2号（介護ソフト）'!D10</f>
        <v>0</v>
      </c>
      <c r="D10" s="270"/>
      <c r="E10" s="270"/>
      <c r="F10" s="435"/>
      <c r="G10" s="272"/>
      <c r="H10" s="201">
        <f t="shared" si="0"/>
        <v>0</v>
      </c>
      <c r="I10" s="252">
        <f t="shared" ref="I10:I14" si="2">H10*$S$12</f>
        <v>0</v>
      </c>
      <c r="J10" s="319">
        <f t="shared" ref="J10:J14" si="3">IF((E10*$S$12-$S$14*F10)&lt;0,0,E10*$S$12-$S$14*F10)</f>
        <v>0</v>
      </c>
      <c r="K10" s="319">
        <f t="shared" ref="K10:K14" si="4">ROUNDDOWN(I10-J10,-3)</f>
        <v>0</v>
      </c>
      <c r="L10" s="412">
        <f>'第1-2号（介護ソフト）'!M10</f>
        <v>0</v>
      </c>
      <c r="M10" s="412">
        <f>'第1-2号（介護ソフト）'!N10</f>
        <v>0</v>
      </c>
      <c r="N10" s="267">
        <f t="shared" ref="N10:N13" si="5">IFERROR(IF(D10=E10,0,VLOOKUP(L10,$R$6:$S$10,2,FALSE)),"")</f>
        <v>0</v>
      </c>
      <c r="O10" s="267">
        <f t="shared" si="1"/>
        <v>0</v>
      </c>
      <c r="P10" s="267">
        <f t="shared" ref="P10:P14" si="6">IFERROR(N10+O10,"")</f>
        <v>0</v>
      </c>
      <c r="Q10" s="197">
        <f t="shared" ref="Q10:Q14" si="7">IFERROR(MIN(K10,P10),"")</f>
        <v>0</v>
      </c>
      <c r="R10" s="136" t="s">
        <v>157</v>
      </c>
      <c r="S10" s="136">
        <v>2500000</v>
      </c>
    </row>
    <row r="11" spans="1:19" ht="39" customHeight="1">
      <c r="A11" s="339">
        <f>'第1-2号（介護ソフト）'!A11</f>
        <v>0</v>
      </c>
      <c r="B11" s="339">
        <f>'第1-2号（介護ソフト）'!B11</f>
        <v>0</v>
      </c>
      <c r="C11" s="339">
        <f>'第1-2号（介護ソフト）'!D11</f>
        <v>0</v>
      </c>
      <c r="D11" s="270"/>
      <c r="E11" s="270"/>
      <c r="F11" s="435"/>
      <c r="G11" s="272"/>
      <c r="H11" s="201">
        <f t="shared" si="0"/>
        <v>0</v>
      </c>
      <c r="I11" s="252">
        <f t="shared" si="2"/>
        <v>0</v>
      </c>
      <c r="J11" s="319">
        <f t="shared" si="3"/>
        <v>0</v>
      </c>
      <c r="K11" s="319">
        <f t="shared" si="4"/>
        <v>0</v>
      </c>
      <c r="L11" s="412">
        <f>'第1-2号（介護ソフト）'!M11</f>
        <v>0</v>
      </c>
      <c r="M11" s="412">
        <f>'第1-2号（介護ソフト）'!N11</f>
        <v>0</v>
      </c>
      <c r="N11" s="267">
        <f t="shared" si="5"/>
        <v>0</v>
      </c>
      <c r="O11" s="267">
        <f t="shared" si="1"/>
        <v>0</v>
      </c>
      <c r="P11" s="267">
        <f t="shared" si="6"/>
        <v>0</v>
      </c>
      <c r="Q11" s="197">
        <f t="shared" si="7"/>
        <v>0</v>
      </c>
      <c r="R11" s="136" t="s">
        <v>118</v>
      </c>
      <c r="S11" s="136">
        <v>5000000</v>
      </c>
    </row>
    <row r="12" spans="1:19" ht="39" customHeight="1">
      <c r="A12" s="339">
        <f>'第1-2号（介護ソフト）'!A12</f>
        <v>0</v>
      </c>
      <c r="B12" s="339">
        <f>'第1-2号（介護ソフト）'!B12</f>
        <v>0</v>
      </c>
      <c r="C12" s="339">
        <f>'第1-2号（介護ソフト）'!D12</f>
        <v>0</v>
      </c>
      <c r="D12" s="270"/>
      <c r="E12" s="435"/>
      <c r="F12" s="435"/>
      <c r="G12" s="272"/>
      <c r="H12" s="201">
        <f t="shared" si="0"/>
        <v>0</v>
      </c>
      <c r="I12" s="252">
        <f t="shared" si="2"/>
        <v>0</v>
      </c>
      <c r="J12" s="319">
        <f t="shared" si="3"/>
        <v>0</v>
      </c>
      <c r="K12" s="319">
        <f t="shared" si="4"/>
        <v>0</v>
      </c>
      <c r="L12" s="412">
        <f>'第1-2号（介護ソフト）'!M12</f>
        <v>0</v>
      </c>
      <c r="M12" s="412">
        <f>'第1-2号（介護ソフト）'!N12</f>
        <v>0</v>
      </c>
      <c r="N12" s="267">
        <f t="shared" si="5"/>
        <v>0</v>
      </c>
      <c r="O12" s="267">
        <f t="shared" si="1"/>
        <v>0</v>
      </c>
      <c r="P12" s="267">
        <f t="shared" si="6"/>
        <v>0</v>
      </c>
      <c r="Q12" s="197">
        <f t="shared" si="7"/>
        <v>0</v>
      </c>
      <c r="R12" s="136" t="s">
        <v>497</v>
      </c>
      <c r="S12" s="136">
        <v>0.75</v>
      </c>
    </row>
    <row r="13" spans="1:19" ht="39" customHeight="1">
      <c r="A13" s="339">
        <f>'第1-2号（介護ソフト）'!A13</f>
        <v>0</v>
      </c>
      <c r="B13" s="339">
        <f>'第1-2号（介護ソフト）'!B13</f>
        <v>0</v>
      </c>
      <c r="C13" s="339">
        <f>'第1-2号（介護ソフト）'!D13</f>
        <v>0</v>
      </c>
      <c r="D13" s="270"/>
      <c r="E13" s="435"/>
      <c r="F13" s="435"/>
      <c r="G13" s="272"/>
      <c r="H13" s="201">
        <f t="shared" si="0"/>
        <v>0</v>
      </c>
      <c r="I13" s="252">
        <f t="shared" si="2"/>
        <v>0</v>
      </c>
      <c r="J13" s="319">
        <f t="shared" si="3"/>
        <v>0</v>
      </c>
      <c r="K13" s="319">
        <f t="shared" si="4"/>
        <v>0</v>
      </c>
      <c r="L13" s="412">
        <f>'第1-2号（介護ソフト）'!M13</f>
        <v>0</v>
      </c>
      <c r="M13" s="412">
        <f>'第1-2号（介護ソフト）'!N13</f>
        <v>0</v>
      </c>
      <c r="N13" s="267">
        <f t="shared" si="5"/>
        <v>0</v>
      </c>
      <c r="O13" s="267">
        <f t="shared" si="1"/>
        <v>0</v>
      </c>
      <c r="P13" s="267">
        <f t="shared" si="6"/>
        <v>0</v>
      </c>
      <c r="Q13" s="197">
        <f t="shared" si="7"/>
        <v>0</v>
      </c>
      <c r="R13" s="136" t="s">
        <v>528</v>
      </c>
      <c r="S13" s="265">
        <v>50000</v>
      </c>
    </row>
    <row r="14" spans="1:19" ht="39" customHeight="1" thickBot="1">
      <c r="A14" s="339">
        <f>'第1-2号（介護ソフト）'!A14</f>
        <v>0</v>
      </c>
      <c r="B14" s="339">
        <f>'第1-2号（介護ソフト）'!B14</f>
        <v>0</v>
      </c>
      <c r="C14" s="339">
        <f>'第1-2号（介護ソフト）'!D14</f>
        <v>0</v>
      </c>
      <c r="D14" s="270"/>
      <c r="E14" s="436"/>
      <c r="F14" s="436"/>
      <c r="G14" s="272"/>
      <c r="H14" s="201">
        <f t="shared" si="0"/>
        <v>0</v>
      </c>
      <c r="I14" s="252">
        <f t="shared" si="2"/>
        <v>0</v>
      </c>
      <c r="J14" s="319">
        <f t="shared" si="3"/>
        <v>0</v>
      </c>
      <c r="K14" s="319">
        <f t="shared" si="4"/>
        <v>0</v>
      </c>
      <c r="L14" s="412">
        <f>'第1-2号（介護ソフト）'!M14</f>
        <v>0</v>
      </c>
      <c r="M14" s="412">
        <f>'第1-2号（介護ソフト）'!N14</f>
        <v>0</v>
      </c>
      <c r="N14" s="267">
        <f t="shared" ref="N14" si="8">IFERROR(IF(D14=E14,0,VLOOKUP(L14,$R$6:$S$10,2,FALSE)),"")</f>
        <v>0</v>
      </c>
      <c r="O14" s="267">
        <f t="shared" si="1"/>
        <v>0</v>
      </c>
      <c r="P14" s="267">
        <f t="shared" si="6"/>
        <v>0</v>
      </c>
      <c r="Q14" s="197">
        <f t="shared" si="7"/>
        <v>0</v>
      </c>
      <c r="R14" s="136" t="s">
        <v>521</v>
      </c>
      <c r="S14" s="265">
        <v>100000</v>
      </c>
    </row>
    <row r="15" spans="1:19" ht="35.25" customHeight="1" thickTop="1">
      <c r="A15" s="556" t="s">
        <v>119</v>
      </c>
      <c r="B15" s="587"/>
      <c r="C15" s="557"/>
      <c r="D15" s="343">
        <f>SUM(D9:D14)</f>
        <v>0</v>
      </c>
      <c r="E15" s="344">
        <f>SUM(E9:E14)</f>
        <v>0</v>
      </c>
      <c r="F15" s="344">
        <f>SUM(F9:F14)</f>
        <v>0</v>
      </c>
      <c r="G15" s="343">
        <f>SUM(G9:G14)</f>
        <v>0</v>
      </c>
      <c r="H15" s="345">
        <f>SUM(H9:H14)</f>
        <v>0</v>
      </c>
      <c r="I15" s="194"/>
      <c r="J15" s="194"/>
      <c r="K15" s="194"/>
      <c r="L15" s="253"/>
      <c r="M15" s="195"/>
      <c r="N15" s="195"/>
      <c r="O15" s="340">
        <f>SUM(O9:O14)</f>
        <v>0</v>
      </c>
      <c r="P15" s="341"/>
      <c r="Q15" s="404">
        <f>MIN(SUM(Q9:Q14),S11+O15)</f>
        <v>0</v>
      </c>
      <c r="R15" s="136" t="s">
        <v>529</v>
      </c>
    </row>
    <row r="16" spans="1:19" ht="20.25" customHeight="1">
      <c r="A16" s="136"/>
      <c r="B16" s="136"/>
      <c r="D16" s="156"/>
      <c r="I16" s="159"/>
      <c r="J16" s="159"/>
      <c r="K16" s="159"/>
      <c r="L16" s="203"/>
      <c r="M16" s="269"/>
      <c r="O16" s="266"/>
      <c r="P16" s="199"/>
      <c r="Q16" s="402" t="s">
        <v>689</v>
      </c>
      <c r="R16" s="136" t="s">
        <v>530</v>
      </c>
    </row>
    <row r="17" spans="1:19">
      <c r="A17" s="136"/>
      <c r="B17" s="136"/>
      <c r="D17" s="156"/>
      <c r="I17" s="159"/>
      <c r="J17" s="159"/>
      <c r="K17" s="159"/>
      <c r="L17" s="159"/>
      <c r="M17" s="159"/>
      <c r="N17" s="159"/>
      <c r="O17" s="159"/>
      <c r="Q17" s="158"/>
    </row>
    <row r="18" spans="1:19" s="160" customFormat="1">
      <c r="A18" s="136" t="s">
        <v>496</v>
      </c>
      <c r="B18" s="136"/>
      <c r="C18" s="136"/>
      <c r="D18" s="136"/>
      <c r="E18" s="136"/>
      <c r="F18" s="136"/>
      <c r="G18" s="136"/>
      <c r="H18" s="136"/>
      <c r="R18" s="136"/>
      <c r="S18" s="136"/>
    </row>
    <row r="19" spans="1:19" s="160" customFormat="1">
      <c r="A19" s="136" t="s">
        <v>120</v>
      </c>
      <c r="B19" s="161"/>
      <c r="C19" s="161"/>
      <c r="D19" s="136"/>
      <c r="E19" s="136"/>
      <c r="F19" s="136"/>
      <c r="G19" s="136"/>
      <c r="H19" s="136"/>
    </row>
    <row r="20" spans="1:19" s="160" customFormat="1">
      <c r="A20" s="136" t="s">
        <v>691</v>
      </c>
      <c r="B20" s="136"/>
      <c r="C20" s="136"/>
      <c r="D20" s="136"/>
      <c r="E20" s="136"/>
      <c r="F20" s="136"/>
      <c r="G20" s="136"/>
      <c r="H20" s="136"/>
    </row>
    <row r="21" spans="1:19" s="160" customFormat="1">
      <c r="A21" s="136" t="s">
        <v>696</v>
      </c>
      <c r="B21" s="136"/>
      <c r="C21" s="136"/>
      <c r="D21" s="136"/>
      <c r="E21" s="136"/>
      <c r="F21" s="136"/>
      <c r="G21" s="136"/>
      <c r="H21" s="136"/>
    </row>
    <row r="22" spans="1:19" s="160" customFormat="1">
      <c r="A22" s="136"/>
      <c r="B22" s="136"/>
      <c r="C22" s="136"/>
      <c r="D22" s="136"/>
      <c r="E22" s="136"/>
      <c r="F22" s="136"/>
      <c r="G22" s="136"/>
      <c r="H22" s="136"/>
    </row>
    <row r="23" spans="1:19" s="160" customFormat="1">
      <c r="A23" s="136"/>
      <c r="B23" s="136"/>
      <c r="C23" s="136"/>
      <c r="D23" s="136"/>
      <c r="E23" s="136"/>
      <c r="F23" s="136"/>
      <c r="G23" s="136"/>
      <c r="H23" s="136"/>
    </row>
    <row r="24" spans="1:19" s="160" customFormat="1">
      <c r="A24" s="136"/>
      <c r="B24" s="136"/>
      <c r="C24" s="136"/>
      <c r="D24" s="136"/>
      <c r="E24" s="136"/>
      <c r="F24" s="136"/>
      <c r="G24" s="136"/>
      <c r="H24" s="136"/>
    </row>
    <row r="25" spans="1:19" s="160" customFormat="1">
      <c r="A25" s="163"/>
      <c r="B25" s="163"/>
      <c r="C25" s="163"/>
      <c r="D25" s="136"/>
      <c r="E25" s="136"/>
      <c r="F25" s="136"/>
      <c r="G25" s="136"/>
      <c r="H25" s="136"/>
    </row>
    <row r="26" spans="1:19" s="160" customFormat="1" ht="12">
      <c r="D26" s="553"/>
      <c r="E26" s="553"/>
      <c r="F26" s="313"/>
      <c r="G26" s="313"/>
      <c r="H26" s="313"/>
    </row>
    <row r="27" spans="1:19" s="160" customFormat="1" ht="12">
      <c r="G27" s="166"/>
      <c r="H27" s="166"/>
    </row>
    <row r="28" spans="1:19" s="160" customFormat="1" ht="12">
      <c r="G28" s="166"/>
      <c r="O28" s="162"/>
    </row>
    <row r="29" spans="1:19" s="160" customFormat="1">
      <c r="B29" s="204" t="s">
        <v>122</v>
      </c>
      <c r="G29" s="166"/>
      <c r="O29" s="162"/>
    </row>
    <row r="30" spans="1:19" s="160" customFormat="1" ht="15" customHeight="1">
      <c r="A30" s="167"/>
      <c r="B30" s="204" t="s">
        <v>123</v>
      </c>
      <c r="C30" s="168"/>
      <c r="D30" s="168"/>
      <c r="E30" s="168"/>
      <c r="F30" s="168"/>
      <c r="G30" s="168"/>
      <c r="H30" s="169"/>
      <c r="I30" s="169"/>
      <c r="J30" s="169"/>
      <c r="O30" s="170"/>
    </row>
    <row r="31" spans="1:19" s="160" customFormat="1">
      <c r="A31" s="136"/>
      <c r="B31" s="204" t="s">
        <v>124</v>
      </c>
      <c r="C31" s="167"/>
      <c r="D31" s="167"/>
      <c r="E31" s="167"/>
      <c r="F31" s="167"/>
      <c r="G31" s="167"/>
      <c r="H31" s="169"/>
      <c r="I31" s="169"/>
      <c r="J31" s="169"/>
      <c r="O31" s="136"/>
    </row>
    <row r="32" spans="1:19">
      <c r="B32" s="204" t="s">
        <v>125</v>
      </c>
    </row>
    <row r="33" spans="2:15">
      <c r="B33" s="204" t="s">
        <v>126</v>
      </c>
    </row>
    <row r="34" spans="2:15">
      <c r="B34" s="204" t="s">
        <v>127</v>
      </c>
    </row>
    <row r="35" spans="2:15">
      <c r="B35" s="204" t="s">
        <v>128</v>
      </c>
    </row>
    <row r="36" spans="2:15">
      <c r="B36" s="204" t="s">
        <v>129</v>
      </c>
      <c r="N36" s="172"/>
      <c r="O36" s="172"/>
    </row>
    <row r="37" spans="2:15">
      <c r="B37" s="204" t="s">
        <v>130</v>
      </c>
      <c r="N37" s="172"/>
      <c r="O37" s="172"/>
    </row>
    <row r="38" spans="2:15">
      <c r="B38" s="204" t="s">
        <v>131</v>
      </c>
      <c r="N38" s="172"/>
      <c r="O38" s="172"/>
    </row>
    <row r="39" spans="2:15">
      <c r="B39" s="204" t="s">
        <v>132</v>
      </c>
      <c r="N39" s="172"/>
      <c r="O39" s="172"/>
    </row>
    <row r="40" spans="2:15">
      <c r="B40" s="204" t="s">
        <v>133</v>
      </c>
      <c r="N40" s="172"/>
      <c r="O40" s="172"/>
    </row>
    <row r="41" spans="2:15">
      <c r="B41" s="204" t="s">
        <v>135</v>
      </c>
      <c r="H41" s="173"/>
      <c r="N41" s="172"/>
      <c r="O41" s="172"/>
    </row>
    <row r="42" spans="2:15">
      <c r="B42" s="204" t="s">
        <v>137</v>
      </c>
      <c r="N42" s="172"/>
      <c r="O42" s="172"/>
    </row>
    <row r="43" spans="2:15">
      <c r="B43" s="204" t="s">
        <v>139</v>
      </c>
      <c r="N43" s="172"/>
      <c r="O43" s="172"/>
    </row>
    <row r="44" spans="2:15">
      <c r="B44" s="205" t="s">
        <v>141</v>
      </c>
      <c r="N44" s="172"/>
      <c r="O44" s="172"/>
    </row>
    <row r="45" spans="2:15">
      <c r="B45" s="205" t="s">
        <v>143</v>
      </c>
      <c r="N45" s="172"/>
      <c r="O45" s="172"/>
    </row>
    <row r="46" spans="2:15">
      <c r="B46" s="136" t="s">
        <v>145</v>
      </c>
      <c r="N46" s="169"/>
      <c r="O46" s="169"/>
    </row>
    <row r="47" spans="2:15">
      <c r="B47" s="206" t="s">
        <v>146</v>
      </c>
      <c r="N47" s="169"/>
      <c r="O47" s="169"/>
    </row>
    <row r="48" spans="2:15">
      <c r="B48" s="136" t="s">
        <v>147</v>
      </c>
      <c r="N48" s="169"/>
      <c r="O48" s="169"/>
    </row>
    <row r="49" spans="2:15">
      <c r="B49" s="136" t="s">
        <v>148</v>
      </c>
      <c r="N49" s="169"/>
      <c r="O49" s="169"/>
    </row>
    <row r="50" spans="2:15">
      <c r="B50" s="207" t="s">
        <v>149</v>
      </c>
      <c r="N50" s="172"/>
      <c r="O50" s="172"/>
    </row>
    <row r="51" spans="2:15">
      <c r="B51" s="207" t="s">
        <v>150</v>
      </c>
      <c r="N51" s="172"/>
      <c r="O51" s="172"/>
    </row>
    <row r="52" spans="2:15">
      <c r="B52" s="205" t="s">
        <v>151</v>
      </c>
    </row>
    <row r="53" spans="2:15">
      <c r="B53" s="204" t="s">
        <v>117</v>
      </c>
    </row>
    <row r="54" spans="2:15">
      <c r="B54" s="204" t="s">
        <v>152</v>
      </c>
    </row>
    <row r="55" spans="2:15">
      <c r="B55" s="204" t="s">
        <v>153</v>
      </c>
    </row>
    <row r="56" spans="2:15">
      <c r="B56" s="184" t="s">
        <v>499</v>
      </c>
    </row>
    <row r="57" spans="2:15">
      <c r="B57" s="184" t="s">
        <v>500</v>
      </c>
    </row>
  </sheetData>
  <sheetProtection sheet="1" objects="1" scenarios="1"/>
  <mergeCells count="12">
    <mergeCell ref="A2:Q2"/>
    <mergeCell ref="L7:L8"/>
    <mergeCell ref="M7:M8"/>
    <mergeCell ref="D26:E26"/>
    <mergeCell ref="Q6:Q7"/>
    <mergeCell ref="A6:A8"/>
    <mergeCell ref="B6:B8"/>
    <mergeCell ref="C6:K6"/>
    <mergeCell ref="L6:P6"/>
    <mergeCell ref="E7:F7"/>
    <mergeCell ref="A15:C15"/>
    <mergeCell ref="O4:Q4"/>
  </mergeCells>
  <phoneticPr fontId="1"/>
  <pageMargins left="0.70866141732283472" right="0.70866141732283472" top="0.35433070866141736" bottom="0.15748031496062992" header="0.31496062992125984" footer="0.31496062992125984"/>
  <pageSetup paperSize="9" scale="39" orientation="landscape" cellComments="asDisplayed" r:id="rId1"/>
  <headerFooter alignWithMargins="0"/>
  <ignoredErrors>
    <ignoredError sqref="A10:C14 L9:M14 A9 C9" unlockedFormula="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52DF-05B2-4029-96A7-9EC7594D89FF}">
  <sheetPr>
    <tabColor rgb="FF0070C0"/>
    <pageSetUpPr fitToPage="1"/>
  </sheetPr>
  <dimension ref="A1:P57"/>
  <sheetViews>
    <sheetView view="pageBreakPreview" zoomScale="70" zoomScaleNormal="110" zoomScaleSheetLayoutView="70" workbookViewId="0">
      <selection activeCell="A22" sqref="A22"/>
    </sheetView>
  </sheetViews>
  <sheetFormatPr defaultColWidth="9" defaultRowHeight="13.5"/>
  <cols>
    <col min="1" max="1" width="23.25" style="171" customWidth="1"/>
    <col min="2" max="2" width="26.25" style="171" customWidth="1"/>
    <col min="3" max="3" width="20.125" style="136" customWidth="1"/>
    <col min="4" max="4" width="21.5" style="136" customWidth="1"/>
    <col min="5" max="5" width="20.125" style="136" customWidth="1"/>
    <col min="6" max="6" width="16.875" style="136" customWidth="1"/>
    <col min="7" max="7" width="5.75" style="136" customWidth="1"/>
    <col min="8" max="10" width="18.75" style="136" customWidth="1"/>
    <col min="11" max="11" width="16" style="136" customWidth="1"/>
    <col min="12" max="12" width="14" style="136" customWidth="1"/>
    <col min="13" max="13" width="13.625" style="136" customWidth="1"/>
    <col min="14" max="14" width="17.875" style="136" customWidth="1"/>
    <col min="15" max="15" width="9.5" style="136" bestFit="1" customWidth="1"/>
    <col min="16" max="16" width="13.125" style="136" customWidth="1"/>
    <col min="17" max="17" width="11.25" style="136" bestFit="1" customWidth="1"/>
    <col min="18" max="16384" width="9" style="136"/>
  </cols>
  <sheetData>
    <row r="1" spans="1:16" ht="18.75">
      <c r="A1" s="133" t="s">
        <v>200</v>
      </c>
      <c r="B1" s="133"/>
      <c r="C1" s="133"/>
      <c r="D1" s="134"/>
      <c r="E1" s="134"/>
      <c r="F1" s="134"/>
      <c r="G1" s="134"/>
      <c r="H1" s="134"/>
      <c r="I1" s="134"/>
      <c r="J1" s="134"/>
      <c r="K1" s="134"/>
      <c r="L1" s="135"/>
      <c r="M1" s="135"/>
      <c r="N1" s="255"/>
    </row>
    <row r="2" spans="1:16" ht="23.25" customHeight="1">
      <c r="A2" s="558" t="str">
        <f>"令和"&amp;DBCS(TEXT(第1号!W6,"e"))&amp;"年度富山県介護テクノロジー定着支援事業　補助金精算額調書（(2)介護テクノロジーパッケージ型導入支援事業）"</f>
        <v>令和７年度富山県介護テクノロジー定着支援事業　補助金精算額調書（(2)介護テクノロジーパッケージ型導入支援事業）</v>
      </c>
      <c r="B2" s="558"/>
      <c r="C2" s="558"/>
      <c r="D2" s="558"/>
      <c r="E2" s="558"/>
      <c r="F2" s="558"/>
      <c r="G2" s="558"/>
      <c r="H2" s="558"/>
      <c r="I2" s="558"/>
      <c r="J2" s="558"/>
      <c r="K2" s="558"/>
      <c r="L2" s="558"/>
      <c r="M2" s="558"/>
      <c r="N2" s="558"/>
    </row>
    <row r="3" spans="1:16" ht="48.75" customHeight="1" thickBot="1">
      <c r="A3" s="196"/>
      <c r="B3" s="196"/>
      <c r="C3" s="196"/>
      <c r="D3" s="196"/>
      <c r="E3" s="196"/>
      <c r="F3" s="196"/>
      <c r="G3" s="328"/>
      <c r="H3" s="328"/>
      <c r="I3" s="328"/>
      <c r="J3" s="328"/>
      <c r="K3" s="196"/>
      <c r="L3" s="137"/>
      <c r="M3" s="137"/>
      <c r="N3" s="256"/>
    </row>
    <row r="4" spans="1:16" s="140" customFormat="1" ht="20.25" customHeight="1" thickBot="1">
      <c r="C4" s="141"/>
      <c r="E4" s="246"/>
      <c r="F4" s="245"/>
      <c r="G4" s="245"/>
      <c r="H4" s="245"/>
      <c r="I4" s="245"/>
      <c r="J4" s="245"/>
      <c r="K4" s="386" t="s">
        <v>90</v>
      </c>
      <c r="L4" s="565">
        <f>第1号!F8</f>
        <v>0</v>
      </c>
      <c r="M4" s="566"/>
      <c r="N4" s="567"/>
    </row>
    <row r="5" spans="1:16" s="140" customFormat="1" ht="20.25" customHeight="1">
      <c r="C5" s="141"/>
      <c r="E5" s="246"/>
      <c r="F5" s="247"/>
      <c r="G5" s="247"/>
      <c r="H5" s="247"/>
      <c r="I5" s="247"/>
      <c r="J5" s="247"/>
      <c r="L5" s="337"/>
      <c r="M5" s="338"/>
      <c r="N5" s="338"/>
    </row>
    <row r="6" spans="1:16" s="140" customFormat="1" ht="20.25" customHeight="1">
      <c r="C6" s="141"/>
      <c r="E6" s="246"/>
      <c r="F6" s="247"/>
      <c r="G6" s="247"/>
      <c r="H6" s="247"/>
      <c r="I6" s="247"/>
      <c r="J6" s="247"/>
      <c r="L6" s="337"/>
      <c r="M6" s="338"/>
      <c r="N6" s="335" t="s">
        <v>535</v>
      </c>
    </row>
    <row r="7" spans="1:16" ht="15.75" customHeight="1">
      <c r="A7" s="561" t="s">
        <v>109</v>
      </c>
      <c r="B7" s="561" t="s">
        <v>110</v>
      </c>
      <c r="C7" s="568" t="s">
        <v>634</v>
      </c>
      <c r="D7" s="585" t="s">
        <v>635</v>
      </c>
      <c r="E7" s="579" t="s">
        <v>638</v>
      </c>
      <c r="F7" s="580"/>
      <c r="G7" s="580"/>
      <c r="H7" s="580"/>
      <c r="I7" s="580"/>
      <c r="J7" s="580"/>
      <c r="K7" s="580"/>
      <c r="L7" s="581"/>
      <c r="M7" s="573" t="s">
        <v>505</v>
      </c>
      <c r="N7" s="573" t="s">
        <v>630</v>
      </c>
    </row>
    <row r="8" spans="1:16" ht="30" customHeight="1">
      <c r="A8" s="561"/>
      <c r="B8" s="561"/>
      <c r="C8" s="584"/>
      <c r="D8" s="586"/>
      <c r="E8" s="147" t="s">
        <v>112</v>
      </c>
      <c r="F8" s="575" t="s">
        <v>694</v>
      </c>
      <c r="G8" s="576"/>
      <c r="H8" s="407" t="s">
        <v>113</v>
      </c>
      <c r="I8" s="416" t="s">
        <v>627</v>
      </c>
      <c r="J8" s="423" t="s">
        <v>628</v>
      </c>
      <c r="K8" s="418" t="s">
        <v>654</v>
      </c>
      <c r="L8" s="419" t="s">
        <v>614</v>
      </c>
      <c r="M8" s="574"/>
      <c r="N8" s="574"/>
    </row>
    <row r="9" spans="1:16" ht="33.75" customHeight="1">
      <c r="A9" s="561"/>
      <c r="B9" s="561"/>
      <c r="C9" s="334" t="s">
        <v>613</v>
      </c>
      <c r="D9" s="332" t="s">
        <v>114</v>
      </c>
      <c r="E9" s="149" t="s">
        <v>116</v>
      </c>
      <c r="F9" s="250" t="s">
        <v>522</v>
      </c>
      <c r="G9" s="250" t="s">
        <v>520</v>
      </c>
      <c r="H9" s="150" t="s">
        <v>523</v>
      </c>
      <c r="I9" s="150" t="s">
        <v>524</v>
      </c>
      <c r="J9" s="250" t="s">
        <v>639</v>
      </c>
      <c r="K9" s="250" t="s">
        <v>616</v>
      </c>
      <c r="L9" s="421" t="s">
        <v>615</v>
      </c>
      <c r="M9" s="249" t="s">
        <v>640</v>
      </c>
      <c r="N9" s="424" t="s">
        <v>623</v>
      </c>
    </row>
    <row r="10" spans="1:16" ht="39" customHeight="1">
      <c r="A10" s="339">
        <f>'第1-2号（パッケージ）'!A10</f>
        <v>0</v>
      </c>
      <c r="B10" s="339">
        <f>'第1-2号（パッケージ）'!B10</f>
        <v>0</v>
      </c>
      <c r="C10" s="339">
        <f>'第1-2号（パッケージ）'!D10</f>
        <v>0</v>
      </c>
      <c r="D10" s="339">
        <f>'第1-2号（パッケージ）'!E10</f>
        <v>0</v>
      </c>
      <c r="E10" s="180"/>
      <c r="F10" s="434"/>
      <c r="G10" s="434"/>
      <c r="H10" s="179"/>
      <c r="I10" s="185">
        <f t="shared" ref="I10:I15" si="0">E10-H10</f>
        <v>0</v>
      </c>
      <c r="J10" s="197">
        <f>ROUNDDOWN(I10*$P$14,-3)</f>
        <v>0</v>
      </c>
      <c r="K10" s="319">
        <f>IF((F10*$P$14-$P$13*G10)&lt;0,0,F10*$P$14-$P$13*G10)</f>
        <v>0</v>
      </c>
      <c r="L10" s="319">
        <f>ROUNDDOWN(J10-K10,-3)</f>
        <v>0</v>
      </c>
      <c r="M10" s="193" t="str">
        <f>IF(E10&gt;0,10000000,"")</f>
        <v/>
      </c>
      <c r="N10" s="197">
        <f>MIN(L10,$Q$11)</f>
        <v>0</v>
      </c>
    </row>
    <row r="11" spans="1:16" ht="39" customHeight="1">
      <c r="A11" s="339">
        <f>'第1-2号（パッケージ）'!A11</f>
        <v>0</v>
      </c>
      <c r="B11" s="339">
        <f>'第1-2号（パッケージ）'!B11</f>
        <v>0</v>
      </c>
      <c r="C11" s="339">
        <f>'第1-2号（パッケージ）'!D11</f>
        <v>0</v>
      </c>
      <c r="D11" s="339">
        <f>'第1-2号（パッケージ）'!E11</f>
        <v>0</v>
      </c>
      <c r="E11" s="180"/>
      <c r="F11" s="270"/>
      <c r="G11" s="435"/>
      <c r="H11" s="178"/>
      <c r="I11" s="186">
        <f t="shared" si="0"/>
        <v>0</v>
      </c>
      <c r="J11" s="197">
        <f t="shared" ref="J11:J15" si="1">ROUNDDOWN(I11*$P$14,-3)</f>
        <v>0</v>
      </c>
      <c r="K11" s="319">
        <f t="shared" ref="K11:K15" si="2">IF((F11*$P$14-$P$13*G11)&lt;0,0,F11*$P$14-$P$13*G11)</f>
        <v>0</v>
      </c>
      <c r="L11" s="319">
        <f t="shared" ref="L11:L15" si="3">ROUNDDOWN(J11-K11,-3)</f>
        <v>0</v>
      </c>
      <c r="M11" s="193" t="str">
        <f t="shared" ref="M11:M15" si="4">IF(E11&gt;0,10000000,"")</f>
        <v/>
      </c>
      <c r="N11" s="197">
        <f t="shared" ref="N11:N15" si="5">MIN(L11,$Q$11)</f>
        <v>0</v>
      </c>
      <c r="O11" s="136" t="s">
        <v>158</v>
      </c>
      <c r="P11" s="136">
        <v>10000000</v>
      </c>
    </row>
    <row r="12" spans="1:16" ht="39" customHeight="1">
      <c r="A12" s="339">
        <f>'第1-2号（パッケージ）'!A12</f>
        <v>0</v>
      </c>
      <c r="B12" s="339">
        <f>'第1-2号（パッケージ）'!B12</f>
        <v>0</v>
      </c>
      <c r="C12" s="339">
        <f>'第1-2号（パッケージ）'!D12</f>
        <v>0</v>
      </c>
      <c r="D12" s="339">
        <f>'第1-2号（パッケージ）'!E12</f>
        <v>0</v>
      </c>
      <c r="E12" s="180"/>
      <c r="F12" s="270"/>
      <c r="G12" s="435"/>
      <c r="H12" s="179"/>
      <c r="I12" s="185">
        <f t="shared" si="0"/>
        <v>0</v>
      </c>
      <c r="J12" s="197">
        <f t="shared" si="1"/>
        <v>0</v>
      </c>
      <c r="K12" s="319">
        <f t="shared" si="2"/>
        <v>0</v>
      </c>
      <c r="L12" s="319">
        <f t="shared" si="3"/>
        <v>0</v>
      </c>
      <c r="M12" s="193" t="str">
        <f t="shared" si="4"/>
        <v/>
      </c>
      <c r="N12" s="197">
        <f t="shared" si="5"/>
        <v>0</v>
      </c>
      <c r="O12" s="136" t="s">
        <v>118</v>
      </c>
      <c r="P12" s="136">
        <v>10000000</v>
      </c>
    </row>
    <row r="13" spans="1:16" ht="39" customHeight="1">
      <c r="A13" s="339">
        <f>'第1-2号（パッケージ）'!A13</f>
        <v>0</v>
      </c>
      <c r="B13" s="339">
        <f>'第1-2号（パッケージ）'!B13</f>
        <v>0</v>
      </c>
      <c r="C13" s="339">
        <f>'第1-2号（パッケージ）'!D13</f>
        <v>0</v>
      </c>
      <c r="D13" s="339">
        <f>'第1-2号（パッケージ）'!E13</f>
        <v>0</v>
      </c>
      <c r="E13" s="180"/>
      <c r="F13" s="435"/>
      <c r="G13" s="435"/>
      <c r="H13" s="179"/>
      <c r="I13" s="185">
        <f t="shared" si="0"/>
        <v>0</v>
      </c>
      <c r="J13" s="197">
        <f t="shared" si="1"/>
        <v>0</v>
      </c>
      <c r="K13" s="319">
        <f t="shared" si="2"/>
        <v>0</v>
      </c>
      <c r="L13" s="319">
        <f t="shared" si="3"/>
        <v>0</v>
      </c>
      <c r="M13" s="193" t="str">
        <f t="shared" si="4"/>
        <v/>
      </c>
      <c r="N13" s="197">
        <f t="shared" si="5"/>
        <v>0</v>
      </c>
      <c r="O13" s="136" t="s">
        <v>521</v>
      </c>
      <c r="P13" s="136">
        <v>100000</v>
      </c>
    </row>
    <row r="14" spans="1:16" ht="39" customHeight="1">
      <c r="A14" s="339">
        <f>'第1-2号（パッケージ）'!A14</f>
        <v>0</v>
      </c>
      <c r="B14" s="339">
        <f>'第1-2号（パッケージ）'!B14</f>
        <v>0</v>
      </c>
      <c r="C14" s="339">
        <f>'第1-2号（パッケージ）'!D14</f>
        <v>0</v>
      </c>
      <c r="D14" s="339">
        <f>'第1-2号（パッケージ）'!E14</f>
        <v>0</v>
      </c>
      <c r="E14" s="180"/>
      <c r="F14" s="435"/>
      <c r="G14" s="435"/>
      <c r="H14" s="179"/>
      <c r="I14" s="185">
        <f t="shared" si="0"/>
        <v>0</v>
      </c>
      <c r="J14" s="197">
        <f t="shared" si="1"/>
        <v>0</v>
      </c>
      <c r="K14" s="319">
        <f t="shared" si="2"/>
        <v>0</v>
      </c>
      <c r="L14" s="319">
        <f t="shared" si="3"/>
        <v>0</v>
      </c>
      <c r="M14" s="193" t="str">
        <f t="shared" si="4"/>
        <v/>
      </c>
      <c r="N14" s="197">
        <f t="shared" si="5"/>
        <v>0</v>
      </c>
      <c r="O14" s="136" t="s">
        <v>497</v>
      </c>
      <c r="P14" s="136">
        <v>0.75</v>
      </c>
    </row>
    <row r="15" spans="1:16" ht="39" customHeight="1" thickBot="1">
      <c r="A15" s="339">
        <f>'第1-2号（パッケージ）'!A15</f>
        <v>0</v>
      </c>
      <c r="B15" s="339">
        <f>'第1-2号（パッケージ）'!B15</f>
        <v>0</v>
      </c>
      <c r="C15" s="339">
        <f>'第1-2号（パッケージ）'!D15</f>
        <v>0</v>
      </c>
      <c r="D15" s="339">
        <f>'第1-2号（パッケージ）'!E15</f>
        <v>0</v>
      </c>
      <c r="E15" s="177"/>
      <c r="F15" s="436"/>
      <c r="G15" s="436"/>
      <c r="H15" s="178"/>
      <c r="I15" s="186">
        <f t="shared" si="0"/>
        <v>0</v>
      </c>
      <c r="J15" s="197">
        <f t="shared" si="1"/>
        <v>0</v>
      </c>
      <c r="K15" s="319">
        <f t="shared" si="2"/>
        <v>0</v>
      </c>
      <c r="L15" s="319">
        <f t="shared" si="3"/>
        <v>0</v>
      </c>
      <c r="M15" s="187" t="str">
        <f t="shared" si="4"/>
        <v/>
      </c>
      <c r="N15" s="197">
        <f t="shared" si="5"/>
        <v>0</v>
      </c>
    </row>
    <row r="16" spans="1:16" ht="35.25" customHeight="1" thickTop="1">
      <c r="A16" s="556" t="s">
        <v>119</v>
      </c>
      <c r="B16" s="587"/>
      <c r="C16" s="587"/>
      <c r="D16" s="557"/>
      <c r="E16" s="190">
        <f>SUM(E10:E15)</f>
        <v>0</v>
      </c>
      <c r="F16" s="264">
        <f>SUM(F10:F15)</f>
        <v>0</v>
      </c>
      <c r="G16" s="264">
        <f>SUM(G10:G15)</f>
        <v>0</v>
      </c>
      <c r="H16" s="190">
        <f>SUM(H10:H15)</f>
        <v>0</v>
      </c>
      <c r="I16" s="189">
        <f>SUM(I10:I15)</f>
        <v>0</v>
      </c>
      <c r="J16" s="194"/>
      <c r="K16" s="194"/>
      <c r="L16" s="194"/>
      <c r="M16" s="194"/>
      <c r="N16" s="380">
        <f>MIN(SUM(N10:N15),P12)</f>
        <v>0</v>
      </c>
    </row>
    <row r="17" spans="1:15" ht="20.25" customHeight="1">
      <c r="A17" s="136"/>
      <c r="B17" s="136"/>
      <c r="C17" s="156"/>
      <c r="F17" s="159"/>
      <c r="G17" s="159"/>
      <c r="H17" s="159"/>
      <c r="I17" s="159"/>
      <c r="J17" s="159"/>
      <c r="K17" s="157"/>
      <c r="L17" s="158"/>
      <c r="M17" s="158"/>
      <c r="N17" s="403" t="s">
        <v>689</v>
      </c>
    </row>
    <row r="18" spans="1:15">
      <c r="A18" s="136"/>
      <c r="B18" s="136"/>
      <c r="C18" s="156"/>
      <c r="F18" s="159"/>
      <c r="G18" s="159"/>
      <c r="H18" s="159"/>
      <c r="I18" s="159"/>
      <c r="J18" s="159"/>
      <c r="K18" s="158"/>
      <c r="L18" s="158"/>
      <c r="M18" s="158"/>
    </row>
    <row r="19" spans="1:15" s="160" customFormat="1">
      <c r="A19" s="136" t="s">
        <v>496</v>
      </c>
      <c r="B19" s="136"/>
      <c r="C19" s="136"/>
      <c r="D19" s="136"/>
      <c r="E19" s="136"/>
    </row>
    <row r="20" spans="1:15" s="160" customFormat="1">
      <c r="A20" s="136" t="s">
        <v>120</v>
      </c>
      <c r="B20" s="161"/>
      <c r="C20" s="136"/>
      <c r="D20" s="136"/>
      <c r="E20" s="136"/>
    </row>
    <row r="21" spans="1:15" s="160" customFormat="1">
      <c r="A21" s="136" t="s">
        <v>202</v>
      </c>
      <c r="B21" s="136"/>
      <c r="C21" s="136"/>
      <c r="D21" s="136"/>
      <c r="E21" s="136"/>
    </row>
    <row r="22" spans="1:15" s="160" customFormat="1">
      <c r="A22" s="136" t="s">
        <v>696</v>
      </c>
      <c r="B22" s="136"/>
      <c r="C22" s="136"/>
      <c r="D22" s="136"/>
      <c r="E22" s="136"/>
    </row>
    <row r="23" spans="1:15" s="160" customFormat="1">
      <c r="B23" s="136"/>
      <c r="C23" s="136"/>
      <c r="D23" s="136"/>
      <c r="E23" s="136"/>
    </row>
    <row r="24" spans="1:15" s="160" customFormat="1">
      <c r="A24" s="136"/>
      <c r="B24" s="136"/>
      <c r="C24" s="136"/>
      <c r="D24" s="136"/>
      <c r="E24" s="136"/>
    </row>
    <row r="25" spans="1:15" s="160" customFormat="1">
      <c r="A25" s="136"/>
      <c r="B25" s="136"/>
      <c r="C25" s="136"/>
      <c r="D25" s="136"/>
      <c r="E25" s="136"/>
      <c r="O25" s="162"/>
    </row>
    <row r="26" spans="1:15" s="160" customFormat="1">
      <c r="A26" s="163"/>
      <c r="B26" s="163"/>
      <c r="C26" s="136"/>
      <c r="D26" s="136"/>
      <c r="E26" s="136"/>
      <c r="O26" s="162"/>
    </row>
    <row r="27" spans="1:15" s="160" customFormat="1" ht="12">
      <c r="C27" s="553"/>
      <c r="D27" s="553"/>
      <c r="E27" s="191"/>
      <c r="O27" s="165"/>
    </row>
    <row r="28" spans="1:15" s="160" customFormat="1" ht="12">
      <c r="E28" s="166"/>
      <c r="O28" s="162"/>
    </row>
    <row r="29" spans="1:15" s="160" customFormat="1" ht="12">
      <c r="B29" s="160" t="s">
        <v>122</v>
      </c>
      <c r="E29" s="166"/>
      <c r="O29" s="162"/>
    </row>
    <row r="30" spans="1:15" s="160" customFormat="1" ht="12">
      <c r="B30" s="160" t="s">
        <v>123</v>
      </c>
      <c r="E30" s="166"/>
      <c r="O30" s="162"/>
    </row>
    <row r="31" spans="1:15" s="160" customFormat="1" ht="15" customHeight="1">
      <c r="A31" s="167"/>
      <c r="B31" s="167" t="s">
        <v>124</v>
      </c>
      <c r="C31" s="168"/>
      <c r="D31" s="168"/>
      <c r="E31" s="168"/>
      <c r="F31" s="169"/>
      <c r="G31" s="169"/>
      <c r="H31" s="169"/>
      <c r="I31" s="169"/>
      <c r="J31" s="169"/>
      <c r="O31" s="170"/>
    </row>
    <row r="32" spans="1:15" s="160" customFormat="1">
      <c r="A32" s="136"/>
      <c r="B32" s="136" t="s">
        <v>125</v>
      </c>
      <c r="C32" s="167"/>
      <c r="D32" s="167"/>
      <c r="E32" s="167"/>
      <c r="F32" s="169"/>
      <c r="G32" s="169"/>
      <c r="H32" s="169"/>
      <c r="I32" s="169"/>
      <c r="J32" s="169"/>
      <c r="O32" s="136"/>
    </row>
    <row r="33" spans="2:15">
      <c r="B33" s="171" t="s">
        <v>126</v>
      </c>
    </row>
    <row r="34" spans="2:15">
      <c r="B34" s="171" t="s">
        <v>127</v>
      </c>
    </row>
    <row r="35" spans="2:15">
      <c r="B35" s="171" t="s">
        <v>128</v>
      </c>
    </row>
    <row r="36" spans="2:15">
      <c r="B36" s="171" t="s">
        <v>129</v>
      </c>
    </row>
    <row r="37" spans="2:15">
      <c r="B37" s="171" t="s">
        <v>130</v>
      </c>
      <c r="N37" s="172"/>
      <c r="O37" s="172"/>
    </row>
    <row r="38" spans="2:15">
      <c r="B38" s="171" t="s">
        <v>131</v>
      </c>
      <c r="N38" s="172"/>
      <c r="O38" s="172"/>
    </row>
    <row r="39" spans="2:15">
      <c r="B39" s="171" t="s">
        <v>132</v>
      </c>
      <c r="F39" s="136" t="s">
        <v>134</v>
      </c>
      <c r="N39" s="172"/>
      <c r="O39" s="172"/>
    </row>
    <row r="40" spans="2:15">
      <c r="B40" s="171" t="s">
        <v>133</v>
      </c>
      <c r="F40" s="136" t="s">
        <v>136</v>
      </c>
      <c r="N40" s="172"/>
      <c r="O40" s="172"/>
    </row>
    <row r="41" spans="2:15">
      <c r="B41" s="171" t="s">
        <v>135</v>
      </c>
      <c r="F41" s="136" t="s">
        <v>138</v>
      </c>
      <c r="N41" s="172"/>
      <c r="O41" s="172"/>
    </row>
    <row r="42" spans="2:15">
      <c r="B42" s="171" t="s">
        <v>137</v>
      </c>
      <c r="F42" s="173" t="s">
        <v>140</v>
      </c>
      <c r="G42" s="173"/>
      <c r="H42" s="173"/>
      <c r="I42" s="173"/>
      <c r="J42" s="173"/>
      <c r="N42" s="172"/>
      <c r="O42" s="172"/>
    </row>
    <row r="43" spans="2:15">
      <c r="B43" s="171" t="s">
        <v>139</v>
      </c>
      <c r="F43" s="136" t="s">
        <v>142</v>
      </c>
      <c r="N43" s="172"/>
      <c r="O43" s="172"/>
    </row>
    <row r="44" spans="2:15">
      <c r="B44" s="171" t="s">
        <v>141</v>
      </c>
      <c r="F44" s="136" t="s">
        <v>144</v>
      </c>
      <c r="N44" s="172"/>
      <c r="O44" s="172"/>
    </row>
    <row r="45" spans="2:15">
      <c r="B45" s="171" t="s">
        <v>143</v>
      </c>
      <c r="N45" s="172"/>
      <c r="O45" s="172"/>
    </row>
    <row r="46" spans="2:15">
      <c r="B46" s="171" t="s">
        <v>145</v>
      </c>
      <c r="N46" s="172"/>
      <c r="O46" s="172"/>
    </row>
    <row r="47" spans="2:15">
      <c r="B47" s="171" t="s">
        <v>146</v>
      </c>
      <c r="N47" s="169"/>
      <c r="O47" s="169"/>
    </row>
    <row r="48" spans="2:15">
      <c r="B48" s="171" t="s">
        <v>147</v>
      </c>
      <c r="N48" s="169"/>
      <c r="O48" s="169"/>
    </row>
    <row r="49" spans="2:15">
      <c r="B49" s="171" t="s">
        <v>148</v>
      </c>
      <c r="N49" s="169"/>
      <c r="O49" s="169"/>
    </row>
    <row r="50" spans="2:15">
      <c r="B50" s="171" t="s">
        <v>149</v>
      </c>
      <c r="N50" s="169"/>
      <c r="O50" s="169"/>
    </row>
    <row r="51" spans="2:15">
      <c r="B51" s="171" t="s">
        <v>150</v>
      </c>
      <c r="N51" s="172"/>
      <c r="O51" s="172"/>
    </row>
    <row r="52" spans="2:15">
      <c r="B52" s="171" t="s">
        <v>151</v>
      </c>
      <c r="N52" s="172"/>
      <c r="O52" s="172"/>
    </row>
    <row r="53" spans="2:15">
      <c r="B53" s="171" t="s">
        <v>117</v>
      </c>
    </row>
    <row r="54" spans="2:15">
      <c r="B54" s="171" t="s">
        <v>152</v>
      </c>
    </row>
    <row r="55" spans="2:15">
      <c r="B55" s="171" t="s">
        <v>153</v>
      </c>
    </row>
    <row r="56" spans="2:15">
      <c r="B56" s="184" t="s">
        <v>499</v>
      </c>
    </row>
    <row r="57" spans="2:15">
      <c r="B57" s="184" t="s">
        <v>500</v>
      </c>
    </row>
  </sheetData>
  <sheetProtection sheet="1" objects="1" scenarios="1"/>
  <mergeCells count="12">
    <mergeCell ref="C27:D27"/>
    <mergeCell ref="A2:N2"/>
    <mergeCell ref="A7:A9"/>
    <mergeCell ref="N7:N8"/>
    <mergeCell ref="A16:D16"/>
    <mergeCell ref="B7:B9"/>
    <mergeCell ref="C7:C8"/>
    <mergeCell ref="D7:D8"/>
    <mergeCell ref="E7:L7"/>
    <mergeCell ref="F8:G8"/>
    <mergeCell ref="M7:M8"/>
    <mergeCell ref="L4:N4"/>
  </mergeCells>
  <phoneticPr fontId="1"/>
  <pageMargins left="0.70866141732283472" right="0.70866141732283472" top="0.35433070866141736" bottom="0.15748031496062992" header="0.31496062992125984" footer="0.31496062992125984"/>
  <pageSetup paperSize="9" scale="48" fitToHeight="0" orientation="landscape" cellComments="asDisplayed" r:id="rId1"/>
  <headerFooter alignWithMargins="0"/>
  <ignoredErrors>
    <ignoredError sqref="A10:D15" unlockedFormula="1"/>
  </ignoredErrors>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F005-4575-41EE-A76A-3C865E72A7EF}">
  <sheetPr>
    <tabColor rgb="FF0070C0"/>
  </sheetPr>
  <dimension ref="A1:M25"/>
  <sheetViews>
    <sheetView view="pageBreakPreview" topLeftCell="A6" zoomScale="110" zoomScaleNormal="75" zoomScaleSheetLayoutView="110" workbookViewId="0">
      <selection activeCell="B21" sqref="B21"/>
    </sheetView>
  </sheetViews>
  <sheetFormatPr defaultColWidth="9" defaultRowHeight="18.75"/>
  <cols>
    <col min="1" max="1" width="10.625" style="228" customWidth="1"/>
    <col min="2" max="2" width="4.25" style="228" customWidth="1"/>
    <col min="3" max="3" width="3.5" style="228" customWidth="1"/>
    <col min="4" max="4" width="4.25" style="228" customWidth="1"/>
    <col min="5" max="5" width="3.25" style="228" customWidth="1"/>
    <col min="6" max="6" width="5" style="228" customWidth="1"/>
    <col min="7" max="7" width="18.25" style="228" customWidth="1"/>
    <col min="8" max="8" width="26.125" style="108" customWidth="1"/>
    <col min="9" max="9" width="3.625" style="108" customWidth="1"/>
    <col min="10" max="10" width="6.25" style="108" bestFit="1" customWidth="1"/>
    <col min="11" max="11" width="6" style="108" bestFit="1" customWidth="1"/>
    <col min="12" max="12" width="9" style="108"/>
    <col min="13" max="13" width="15.625" style="108" bestFit="1" customWidth="1"/>
    <col min="14" max="16384" width="9" style="108"/>
  </cols>
  <sheetData>
    <row r="1" spans="1:8">
      <c r="H1" s="109" t="s">
        <v>159</v>
      </c>
    </row>
    <row r="2" spans="1:8">
      <c r="H2" s="110"/>
    </row>
    <row r="3" spans="1:8">
      <c r="H3" s="110"/>
    </row>
    <row r="4" spans="1:8" ht="24">
      <c r="A4" s="660" t="str">
        <f>"補助事業に係る歳入歳出決算書（見込書）抄本（令和"&amp;DBCS(TEXT(第1号!W6,"e"))&amp;"年度）"</f>
        <v>補助事業に係る歳入歳出決算書（見込書）抄本（令和７年度）</v>
      </c>
      <c r="B4" s="660"/>
      <c r="C4" s="660"/>
      <c r="D4" s="660"/>
      <c r="E4" s="660"/>
      <c r="F4" s="660"/>
      <c r="G4" s="660"/>
      <c r="H4" s="660"/>
    </row>
    <row r="5" spans="1:8">
      <c r="H5" s="111"/>
    </row>
    <row r="6" spans="1:8">
      <c r="A6" s="232" t="s">
        <v>160</v>
      </c>
      <c r="G6" s="232"/>
      <c r="H6" s="112" t="s">
        <v>161</v>
      </c>
    </row>
    <row r="7" spans="1:8" ht="22.5" customHeight="1">
      <c r="A7" s="630" t="s">
        <v>162</v>
      </c>
      <c r="B7" s="630"/>
      <c r="C7" s="630"/>
      <c r="D7" s="630"/>
      <c r="E7" s="630"/>
      <c r="F7" s="630"/>
      <c r="G7" s="630"/>
      <c r="H7" s="113" t="s">
        <v>163</v>
      </c>
    </row>
    <row r="8" spans="1:8" ht="22.5" customHeight="1">
      <c r="A8" s="631" t="s">
        <v>164</v>
      </c>
      <c r="B8" s="631"/>
      <c r="C8" s="631"/>
      <c r="D8" s="631"/>
      <c r="E8" s="631"/>
      <c r="F8" s="631"/>
      <c r="G8" s="631"/>
      <c r="H8" s="263">
        <f>様式第４号別紙!E16</f>
        <v>0</v>
      </c>
    </row>
    <row r="9" spans="1:8" ht="22.5" customHeight="1" thickBot="1">
      <c r="A9" s="632" t="s">
        <v>165</v>
      </c>
      <c r="B9" s="632"/>
      <c r="C9" s="632"/>
      <c r="D9" s="632"/>
      <c r="E9" s="632"/>
      <c r="F9" s="632"/>
      <c r="G9" s="632"/>
      <c r="H9" s="122">
        <f>H10-H8</f>
        <v>0</v>
      </c>
    </row>
    <row r="10" spans="1:8" ht="22.5" customHeight="1" thickTop="1">
      <c r="A10" s="633" t="s">
        <v>166</v>
      </c>
      <c r="B10" s="633"/>
      <c r="C10" s="633"/>
      <c r="D10" s="633"/>
      <c r="E10" s="633"/>
      <c r="F10" s="633"/>
      <c r="G10" s="633"/>
      <c r="H10" s="121">
        <f>'様式4－2号（ロボット等）'!F16+'様式４－2号（介護ソフト）'!$D$15+'様式４－2号（パッケージ）'!E16</f>
        <v>0</v>
      </c>
    </row>
    <row r="11" spans="1:8" ht="15.95" customHeight="1">
      <c r="F11" s="259"/>
      <c r="G11" s="259"/>
      <c r="H11" s="114"/>
    </row>
    <row r="12" spans="1:8">
      <c r="A12" s="360" t="s">
        <v>167</v>
      </c>
      <c r="G12" s="360"/>
      <c r="H12" s="115" t="s">
        <v>161</v>
      </c>
    </row>
    <row r="13" spans="1:8" ht="18.75" customHeight="1">
      <c r="A13" s="630" t="s">
        <v>162</v>
      </c>
      <c r="B13" s="630"/>
      <c r="C13" s="630"/>
      <c r="D13" s="630"/>
      <c r="E13" s="630"/>
      <c r="F13" s="630"/>
      <c r="G13" s="630"/>
      <c r="H13" s="116" t="s">
        <v>163</v>
      </c>
    </row>
    <row r="14" spans="1:8" ht="21.95" customHeight="1">
      <c r="A14" s="634" t="s">
        <v>516</v>
      </c>
      <c r="B14" s="634"/>
      <c r="C14" s="634"/>
      <c r="D14" s="634"/>
      <c r="E14" s="634"/>
      <c r="F14" s="634"/>
      <c r="G14" s="362" t="s">
        <v>631</v>
      </c>
      <c r="H14" s="262">
        <f>'様式4－2号（ロボット等）'!F16</f>
        <v>0</v>
      </c>
    </row>
    <row r="15" spans="1:8" ht="21.95" customHeight="1">
      <c r="A15" s="634"/>
      <c r="B15" s="634"/>
      <c r="C15" s="634"/>
      <c r="D15" s="634"/>
      <c r="E15" s="634"/>
      <c r="F15" s="634"/>
      <c r="G15" s="362" t="s">
        <v>632</v>
      </c>
      <c r="H15" s="262">
        <f>'様式４－2号（介護ソフト）'!$D$15</f>
        <v>0</v>
      </c>
    </row>
    <row r="16" spans="1:8" ht="21.95" customHeight="1" thickBot="1">
      <c r="A16" s="635" t="s">
        <v>517</v>
      </c>
      <c r="B16" s="635"/>
      <c r="C16" s="635"/>
      <c r="D16" s="635"/>
      <c r="E16" s="635"/>
      <c r="F16" s="635"/>
      <c r="G16" s="635"/>
      <c r="H16" s="311">
        <f>'様式４－2号（パッケージ）'!E16</f>
        <v>0</v>
      </c>
    </row>
    <row r="17" spans="1:13" ht="22.5" customHeight="1" thickTop="1">
      <c r="A17" s="633" t="s">
        <v>166</v>
      </c>
      <c r="B17" s="633"/>
      <c r="C17" s="633"/>
      <c r="D17" s="633"/>
      <c r="E17" s="633"/>
      <c r="F17" s="633"/>
      <c r="G17" s="633"/>
      <c r="H17" s="117">
        <f>SUM(H14:H16)</f>
        <v>0</v>
      </c>
      <c r="I17" s="108" t="str">
        <f>IF(H10=H17,"〇","×")</f>
        <v>〇</v>
      </c>
    </row>
    <row r="18" spans="1:13" ht="12" customHeight="1">
      <c r="F18" s="240"/>
      <c r="G18" s="240"/>
      <c r="I18" s="111"/>
      <c r="J18" s="118"/>
      <c r="K18" s="114"/>
      <c r="M18" s="111"/>
    </row>
    <row r="19" spans="1:13">
      <c r="A19" s="381" t="s">
        <v>498</v>
      </c>
      <c r="B19" s="381"/>
      <c r="C19" s="381"/>
      <c r="D19" s="381"/>
      <c r="E19" s="381"/>
      <c r="F19" s="381"/>
      <c r="G19" s="119"/>
      <c r="I19" s="111"/>
      <c r="J19" s="118"/>
      <c r="K19" s="114"/>
      <c r="M19" s="111"/>
    </row>
    <row r="20" spans="1:13">
      <c r="I20" s="111"/>
      <c r="J20" s="118"/>
      <c r="K20" s="114"/>
      <c r="M20" s="111"/>
    </row>
    <row r="21" spans="1:13">
      <c r="A21" s="229" t="s">
        <v>511</v>
      </c>
      <c r="B21" s="438"/>
      <c r="C21" s="359" t="s">
        <v>508</v>
      </c>
      <c r="D21" s="438"/>
      <c r="E21" s="359" t="s">
        <v>509</v>
      </c>
      <c r="F21" s="385"/>
      <c r="G21" s="361" t="s">
        <v>510</v>
      </c>
      <c r="I21" s="228">
        <f>IF(COUNTIF(B21:F21,"")&gt;=1,1,"")</f>
        <v>1</v>
      </c>
    </row>
    <row r="22" spans="1:13">
      <c r="F22" s="242"/>
      <c r="G22" s="242"/>
      <c r="I22" s="228"/>
    </row>
    <row r="23" spans="1:13">
      <c r="G23" s="229" t="s">
        <v>169</v>
      </c>
      <c r="H23" s="414">
        <f>第1号!F8</f>
        <v>0</v>
      </c>
      <c r="I23" s="228" t="str">
        <f>IF(COUNTIF(H23,"")&gt;=1,1,"")</f>
        <v/>
      </c>
    </row>
    <row r="24" spans="1:13">
      <c r="G24" s="229" t="s">
        <v>170</v>
      </c>
      <c r="H24" s="415">
        <f>第1号!F9</f>
        <v>0</v>
      </c>
      <c r="I24" s="228" t="str">
        <f>IF(COUNTIF(H24,"")&gt;=1,1,"")</f>
        <v/>
      </c>
    </row>
    <row r="25" spans="1:13">
      <c r="H25" s="120"/>
    </row>
  </sheetData>
  <sheetProtection sheet="1" objects="1" scenarios="1"/>
  <mergeCells count="9">
    <mergeCell ref="A14:F15"/>
    <mergeCell ref="A16:G16"/>
    <mergeCell ref="A17:G17"/>
    <mergeCell ref="A4:H4"/>
    <mergeCell ref="A7:G7"/>
    <mergeCell ref="A8:G8"/>
    <mergeCell ref="A9:G9"/>
    <mergeCell ref="A10:G10"/>
    <mergeCell ref="A13:G13"/>
  </mergeCells>
  <phoneticPr fontId="1"/>
  <conditionalFormatting sqref="K18:K20">
    <cfRule type="cellIs" dxfId="0"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F24" sqref="F24"/>
    </sheetView>
  </sheetViews>
  <sheetFormatPr defaultRowHeight="18.75"/>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c r="A1" t="s">
        <v>203</v>
      </c>
      <c r="B1" t="s">
        <v>204</v>
      </c>
      <c r="C1" t="s">
        <v>205</v>
      </c>
      <c r="D1" t="s">
        <v>206</v>
      </c>
      <c r="E1" t="s">
        <v>207</v>
      </c>
      <c r="F1" t="s">
        <v>208</v>
      </c>
      <c r="G1" t="s">
        <v>209</v>
      </c>
      <c r="H1" t="s">
        <v>210</v>
      </c>
    </row>
    <row r="2" spans="1:8">
      <c r="A2" s="69" t="s">
        <v>211</v>
      </c>
      <c r="B2" s="69" t="s">
        <v>211</v>
      </c>
      <c r="C2" s="70" t="s">
        <v>212</v>
      </c>
      <c r="D2" t="s">
        <v>213</v>
      </c>
      <c r="E2" s="70" t="s">
        <v>212</v>
      </c>
      <c r="F2" s="86" t="s">
        <v>214</v>
      </c>
      <c r="G2" s="86" t="s">
        <v>215</v>
      </c>
      <c r="H2" t="s">
        <v>216</v>
      </c>
    </row>
    <row r="3" spans="1:8">
      <c r="A3" s="69" t="s">
        <v>217</v>
      </c>
      <c r="B3" s="69" t="s">
        <v>217</v>
      </c>
      <c r="C3" s="70" t="s">
        <v>218</v>
      </c>
      <c r="D3" t="s">
        <v>219</v>
      </c>
      <c r="E3" s="70" t="s">
        <v>218</v>
      </c>
      <c r="F3" s="86" t="s">
        <v>220</v>
      </c>
      <c r="G3" s="86" t="s">
        <v>221</v>
      </c>
      <c r="H3" t="s">
        <v>222</v>
      </c>
    </row>
    <row r="4" spans="1:8">
      <c r="A4" s="69" t="s">
        <v>223</v>
      </c>
      <c r="B4" s="69" t="s">
        <v>223</v>
      </c>
      <c r="C4" s="70" t="s">
        <v>224</v>
      </c>
      <c r="D4" t="s">
        <v>225</v>
      </c>
      <c r="E4" s="70" t="s">
        <v>224</v>
      </c>
      <c r="F4" s="86" t="s">
        <v>226</v>
      </c>
    </row>
    <row r="5" spans="1:8">
      <c r="A5" s="69" t="s">
        <v>227</v>
      </c>
      <c r="B5" s="69" t="s">
        <v>227</v>
      </c>
      <c r="C5" s="70" t="s">
        <v>228</v>
      </c>
      <c r="E5" s="70" t="s">
        <v>228</v>
      </c>
      <c r="F5" s="86" t="s">
        <v>229</v>
      </c>
    </row>
    <row r="6" spans="1:8">
      <c r="A6" s="69" t="s">
        <v>230</v>
      </c>
      <c r="B6" s="69" t="s">
        <v>230</v>
      </c>
      <c r="C6" s="70" t="s">
        <v>231</v>
      </c>
      <c r="E6" s="70" t="s">
        <v>231</v>
      </c>
      <c r="F6" s="86" t="s">
        <v>232</v>
      </c>
    </row>
    <row r="7" spans="1:8">
      <c r="A7" s="69" t="s">
        <v>233</v>
      </c>
      <c r="B7" s="69" t="s">
        <v>233</v>
      </c>
      <c r="C7" s="70" t="s">
        <v>234</v>
      </c>
      <c r="E7" s="70" t="s">
        <v>234</v>
      </c>
      <c r="F7" s="86" t="s">
        <v>235</v>
      </c>
    </row>
    <row r="8" spans="1:8">
      <c r="A8" s="69" t="s">
        <v>236</v>
      </c>
      <c r="B8" s="69" t="s">
        <v>236</v>
      </c>
      <c r="E8" s="70" t="s">
        <v>235</v>
      </c>
    </row>
    <row r="9" spans="1:8">
      <c r="A9" s="69" t="s">
        <v>237</v>
      </c>
      <c r="B9" s="69" t="s">
        <v>237</v>
      </c>
    </row>
    <row r="10" spans="1:8">
      <c r="A10" s="69" t="s">
        <v>238</v>
      </c>
      <c r="B10" s="69" t="s">
        <v>238</v>
      </c>
    </row>
    <row r="11" spans="1:8">
      <c r="A11" s="69" t="s">
        <v>239</v>
      </c>
      <c r="B11" s="69" t="s">
        <v>239</v>
      </c>
    </row>
    <row r="12" spans="1:8">
      <c r="A12" s="69" t="s">
        <v>240</v>
      </c>
      <c r="B12" s="69" t="s">
        <v>240</v>
      </c>
    </row>
    <row r="13" spans="1:8">
      <c r="A13" s="69" t="s">
        <v>241</v>
      </c>
      <c r="B13" s="69" t="s">
        <v>241</v>
      </c>
    </row>
    <row r="14" spans="1:8">
      <c r="A14" s="69" t="s">
        <v>242</v>
      </c>
      <c r="B14" s="69" t="s">
        <v>242</v>
      </c>
    </row>
    <row r="15" spans="1:8">
      <c r="A15" s="69" t="s">
        <v>243</v>
      </c>
      <c r="B15" s="69" t="s">
        <v>243</v>
      </c>
    </row>
    <row r="16" spans="1:8">
      <c r="A16" s="69" t="s">
        <v>244</v>
      </c>
      <c r="B16" s="69" t="s">
        <v>244</v>
      </c>
    </row>
    <row r="17" spans="1:2">
      <c r="A17" s="69" t="s">
        <v>245</v>
      </c>
      <c r="B17" s="69" t="s">
        <v>245</v>
      </c>
    </row>
    <row r="18" spans="1:2">
      <c r="A18" s="69" t="s">
        <v>246</v>
      </c>
      <c r="B18" s="69" t="s">
        <v>246</v>
      </c>
    </row>
    <row r="19" spans="1:2">
      <c r="A19" s="69" t="s">
        <v>247</v>
      </c>
      <c r="B19" s="69" t="s">
        <v>247</v>
      </c>
    </row>
    <row r="20" spans="1:2">
      <c r="A20" s="69" t="s">
        <v>248</v>
      </c>
      <c r="B20" s="69" t="s">
        <v>248</v>
      </c>
    </row>
    <row r="21" spans="1:2">
      <c r="A21" s="69" t="s">
        <v>249</v>
      </c>
      <c r="B21" s="69" t="s">
        <v>249</v>
      </c>
    </row>
    <row r="22" spans="1:2">
      <c r="A22" s="69" t="s">
        <v>250</v>
      </c>
      <c r="B22" s="69" t="s">
        <v>250</v>
      </c>
    </row>
    <row r="23" spans="1:2">
      <c r="A23" s="69" t="s">
        <v>251</v>
      </c>
      <c r="B23" s="69" t="s">
        <v>251</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c r="A1" s="47" t="s">
        <v>252</v>
      </c>
      <c r="C1" s="1"/>
      <c r="F1" s="1"/>
      <c r="R1" s="10"/>
    </row>
    <row r="2" spans="1:41" ht="30.75" thickBot="1">
      <c r="A2" s="46" t="s">
        <v>253</v>
      </c>
      <c r="R2" s="10"/>
    </row>
    <row r="3" spans="1:41">
      <c r="A3" s="11"/>
      <c r="B3" s="7" t="s">
        <v>254</v>
      </c>
      <c r="C3" s="12"/>
      <c r="D3" s="12"/>
      <c r="E3" s="12"/>
      <c r="F3" s="12"/>
      <c r="G3" s="12"/>
      <c r="H3" s="12"/>
      <c r="I3" s="13"/>
      <c r="J3" s="7" t="s">
        <v>255</v>
      </c>
      <c r="K3" s="12"/>
      <c r="L3" s="12"/>
      <c r="M3" s="12"/>
      <c r="N3" s="12"/>
      <c r="O3" s="12"/>
      <c r="P3" s="12"/>
      <c r="Q3" s="12"/>
      <c r="R3" s="14"/>
      <c r="S3" s="12"/>
      <c r="T3" s="12"/>
      <c r="U3" s="12"/>
      <c r="V3" s="12"/>
      <c r="W3" s="12"/>
      <c r="X3" s="12"/>
      <c r="Y3" s="12"/>
      <c r="Z3" s="12"/>
      <c r="AA3" s="2"/>
      <c r="AB3" s="8" t="s">
        <v>256</v>
      </c>
      <c r="AC3" s="2"/>
      <c r="AD3" s="2"/>
      <c r="AE3" s="2"/>
      <c r="AF3" s="2"/>
      <c r="AG3" s="2"/>
      <c r="AH3" s="2"/>
      <c r="AI3" s="2"/>
      <c r="AJ3" s="15"/>
      <c r="AK3" s="8" t="s">
        <v>257</v>
      </c>
      <c r="AL3" s="2"/>
      <c r="AM3" s="2"/>
      <c r="AN3" s="2"/>
      <c r="AO3" s="15"/>
    </row>
    <row r="4" spans="1:41" s="17" customFormat="1">
      <c r="A4" s="16"/>
      <c r="B4" s="3" t="s">
        <v>258</v>
      </c>
      <c r="C4" s="4" t="s">
        <v>259</v>
      </c>
      <c r="D4" s="4" t="s">
        <v>260</v>
      </c>
      <c r="E4" s="4" t="s">
        <v>261</v>
      </c>
      <c r="F4" s="4" t="s">
        <v>262</v>
      </c>
      <c r="G4" s="4" t="s">
        <v>263</v>
      </c>
      <c r="H4" s="4" t="s">
        <v>264</v>
      </c>
      <c r="I4" s="5" t="s">
        <v>265</v>
      </c>
      <c r="J4" s="3" t="s">
        <v>258</v>
      </c>
      <c r="K4" s="4" t="s">
        <v>259</v>
      </c>
      <c r="L4" s="4" t="s">
        <v>260</v>
      </c>
      <c r="M4" s="4" t="s">
        <v>261</v>
      </c>
      <c r="N4" s="667" t="s">
        <v>266</v>
      </c>
      <c r="O4" s="667"/>
      <c r="P4" s="667"/>
      <c r="Q4" s="667"/>
      <c r="R4" s="30" t="s">
        <v>264</v>
      </c>
      <c r="S4" s="4" t="s">
        <v>267</v>
      </c>
      <c r="T4" s="4" t="s">
        <v>268</v>
      </c>
      <c r="U4" s="4"/>
      <c r="V4" s="667" t="s">
        <v>269</v>
      </c>
      <c r="W4" s="667"/>
      <c r="X4" s="667"/>
      <c r="Y4" s="667"/>
      <c r="Z4" s="667"/>
      <c r="AA4" s="6" t="s">
        <v>270</v>
      </c>
      <c r="AB4" s="3" t="s">
        <v>258</v>
      </c>
      <c r="AC4" s="4" t="s">
        <v>259</v>
      </c>
      <c r="AD4" s="4" t="s">
        <v>260</v>
      </c>
      <c r="AE4" s="4" t="s">
        <v>261</v>
      </c>
      <c r="AF4" s="4" t="s">
        <v>266</v>
      </c>
      <c r="AG4" s="4" t="s">
        <v>264</v>
      </c>
      <c r="AH4" s="4" t="s">
        <v>265</v>
      </c>
      <c r="AI4" s="6" t="s">
        <v>269</v>
      </c>
      <c r="AJ4" s="5" t="s">
        <v>270</v>
      </c>
      <c r="AK4" s="3" t="s">
        <v>271</v>
      </c>
      <c r="AL4" s="43" t="s">
        <v>272</v>
      </c>
      <c r="AM4" s="4" t="s">
        <v>273</v>
      </c>
      <c r="AN4" s="4" t="s">
        <v>274</v>
      </c>
      <c r="AO4" s="5" t="s">
        <v>275</v>
      </c>
    </row>
    <row r="5" spans="1:41" s="18" customFormat="1" ht="63.75" customHeight="1">
      <c r="A5" s="681" t="s">
        <v>162</v>
      </c>
      <c r="B5" s="671" t="s">
        <v>276</v>
      </c>
      <c r="C5" s="665" t="s">
        <v>277</v>
      </c>
      <c r="D5" s="665" t="s">
        <v>278</v>
      </c>
      <c r="E5" s="665" t="s">
        <v>279</v>
      </c>
      <c r="F5" s="665" t="s">
        <v>280</v>
      </c>
      <c r="G5" s="665" t="s">
        <v>281</v>
      </c>
      <c r="H5" s="682" t="s">
        <v>282</v>
      </c>
      <c r="I5" s="672" t="s">
        <v>283</v>
      </c>
      <c r="J5" s="671" t="s">
        <v>284</v>
      </c>
      <c r="K5" s="665" t="s">
        <v>285</v>
      </c>
      <c r="L5" s="665" t="s">
        <v>286</v>
      </c>
      <c r="M5" s="665" t="s">
        <v>287</v>
      </c>
      <c r="N5" s="665" t="s">
        <v>288</v>
      </c>
      <c r="O5" s="665"/>
      <c r="P5" s="665"/>
      <c r="Q5" s="665"/>
      <c r="R5" s="661" t="s">
        <v>289</v>
      </c>
      <c r="S5" s="663" t="s">
        <v>290</v>
      </c>
      <c r="T5" s="663" t="s">
        <v>291</v>
      </c>
      <c r="U5" s="663" t="s">
        <v>292</v>
      </c>
      <c r="V5" s="668" t="s">
        <v>293</v>
      </c>
      <c r="W5" s="669"/>
      <c r="X5" s="669"/>
      <c r="Y5" s="669"/>
      <c r="Z5" s="670"/>
      <c r="AA5" s="666" t="s">
        <v>294</v>
      </c>
      <c r="AB5" s="671" t="s">
        <v>295</v>
      </c>
      <c r="AC5" s="665" t="s">
        <v>296</v>
      </c>
      <c r="AD5" s="665" t="s">
        <v>297</v>
      </c>
      <c r="AE5" s="665" t="s">
        <v>298</v>
      </c>
      <c r="AF5" s="665" t="s">
        <v>299</v>
      </c>
      <c r="AG5" s="675" t="s">
        <v>300</v>
      </c>
      <c r="AH5" s="675" t="s">
        <v>301</v>
      </c>
      <c r="AI5" s="675" t="s">
        <v>302</v>
      </c>
      <c r="AJ5" s="677" t="s">
        <v>303</v>
      </c>
      <c r="AK5" s="679" t="s">
        <v>304</v>
      </c>
      <c r="AL5" s="663" t="s">
        <v>305</v>
      </c>
      <c r="AM5" s="675" t="s">
        <v>306</v>
      </c>
      <c r="AN5" s="673" t="s">
        <v>307</v>
      </c>
      <c r="AO5" s="672" t="s">
        <v>308</v>
      </c>
    </row>
    <row r="6" spans="1:41" s="18" customFormat="1" ht="33">
      <c r="A6" s="681"/>
      <c r="B6" s="671"/>
      <c r="C6" s="665"/>
      <c r="D6" s="665"/>
      <c r="E6" s="665"/>
      <c r="F6" s="665"/>
      <c r="G6" s="665"/>
      <c r="H6" s="682"/>
      <c r="I6" s="672"/>
      <c r="J6" s="671"/>
      <c r="K6" s="665"/>
      <c r="L6" s="665"/>
      <c r="M6" s="665"/>
      <c r="N6" s="129" t="s">
        <v>309</v>
      </c>
      <c r="O6" s="129" t="s">
        <v>310</v>
      </c>
      <c r="P6" s="129" t="s">
        <v>311</v>
      </c>
      <c r="Q6" s="129" t="s">
        <v>235</v>
      </c>
      <c r="R6" s="662"/>
      <c r="S6" s="664"/>
      <c r="T6" s="664"/>
      <c r="U6" s="664"/>
      <c r="V6" s="48" t="s">
        <v>312</v>
      </c>
      <c r="W6" s="49" t="s">
        <v>313</v>
      </c>
      <c r="X6" s="49" t="s">
        <v>314</v>
      </c>
      <c r="Y6" s="48" t="s">
        <v>315</v>
      </c>
      <c r="Z6" s="42" t="s">
        <v>235</v>
      </c>
      <c r="AA6" s="666"/>
      <c r="AB6" s="671"/>
      <c r="AC6" s="665"/>
      <c r="AD6" s="665" t="s">
        <v>316</v>
      </c>
      <c r="AE6" s="665" t="s">
        <v>316</v>
      </c>
      <c r="AF6" s="665"/>
      <c r="AG6" s="676"/>
      <c r="AH6" s="676"/>
      <c r="AI6" s="676"/>
      <c r="AJ6" s="678"/>
      <c r="AK6" s="680"/>
      <c r="AL6" s="664"/>
      <c r="AM6" s="676"/>
      <c r="AN6" s="674"/>
      <c r="AO6" s="672"/>
    </row>
    <row r="7" spans="1:41">
      <c r="A7" s="21" t="s">
        <v>317</v>
      </c>
      <c r="B7" s="22" t="s">
        <v>318</v>
      </c>
      <c r="C7" s="23" t="s">
        <v>318</v>
      </c>
      <c r="D7" s="23" t="s">
        <v>318</v>
      </c>
      <c r="E7" s="23" t="s">
        <v>318</v>
      </c>
      <c r="F7" s="24" t="s">
        <v>319</v>
      </c>
      <c r="G7" s="24" t="s">
        <v>318</v>
      </c>
      <c r="H7" s="23" t="s">
        <v>318</v>
      </c>
      <c r="I7" s="25" t="s">
        <v>318</v>
      </c>
      <c r="J7" s="26" t="s">
        <v>319</v>
      </c>
      <c r="K7" s="27" t="s">
        <v>320</v>
      </c>
      <c r="L7" s="27" t="s">
        <v>320</v>
      </c>
      <c r="M7" s="24" t="s">
        <v>319</v>
      </c>
      <c r="N7" s="27" t="s">
        <v>321</v>
      </c>
      <c r="O7" s="27" t="s">
        <v>321</v>
      </c>
      <c r="P7" s="27" t="s">
        <v>321</v>
      </c>
      <c r="Q7" s="23" t="s">
        <v>318</v>
      </c>
      <c r="R7" s="27" t="s">
        <v>318</v>
      </c>
      <c r="S7" s="23" t="s">
        <v>318</v>
      </c>
      <c r="T7" s="27" t="s">
        <v>318</v>
      </c>
      <c r="U7" s="27" t="s">
        <v>322</v>
      </c>
      <c r="V7" s="27" t="s">
        <v>321</v>
      </c>
      <c r="W7" s="27" t="s">
        <v>321</v>
      </c>
      <c r="X7" s="27" t="s">
        <v>321</v>
      </c>
      <c r="Y7" s="27" t="s">
        <v>321</v>
      </c>
      <c r="Z7" s="23" t="s">
        <v>318</v>
      </c>
      <c r="AA7" s="31" t="s">
        <v>318</v>
      </c>
      <c r="AB7" s="26" t="s">
        <v>319</v>
      </c>
      <c r="AC7" s="23" t="s">
        <v>318</v>
      </c>
      <c r="AD7" s="23" t="s">
        <v>321</v>
      </c>
      <c r="AE7" s="23" t="s">
        <v>321</v>
      </c>
      <c r="AF7" s="24" t="s">
        <v>319</v>
      </c>
      <c r="AG7" s="24" t="s">
        <v>319</v>
      </c>
      <c r="AH7" s="24" t="s">
        <v>319</v>
      </c>
      <c r="AI7" s="24" t="s">
        <v>319</v>
      </c>
      <c r="AJ7" s="28" t="s">
        <v>318</v>
      </c>
      <c r="AK7" s="26" t="s">
        <v>319</v>
      </c>
      <c r="AL7" s="44" t="s">
        <v>320</v>
      </c>
      <c r="AM7" s="24" t="s">
        <v>319</v>
      </c>
      <c r="AN7" s="27" t="s">
        <v>320</v>
      </c>
      <c r="AO7" s="29" t="s">
        <v>320</v>
      </c>
    </row>
    <row r="8" spans="1:41" ht="19.5" thickBot="1">
      <c r="A8" s="33" t="s">
        <v>323</v>
      </c>
      <c r="B8" s="34" t="s">
        <v>324</v>
      </c>
      <c r="C8" s="35" t="s">
        <v>324</v>
      </c>
      <c r="D8" s="35" t="s">
        <v>324</v>
      </c>
      <c r="E8" s="35" t="s">
        <v>324</v>
      </c>
      <c r="F8" s="36" t="s">
        <v>216</v>
      </c>
      <c r="G8" s="36" t="s">
        <v>216</v>
      </c>
      <c r="H8" s="36" t="s">
        <v>216</v>
      </c>
      <c r="I8" s="37" t="s">
        <v>216</v>
      </c>
      <c r="J8" s="38" t="s">
        <v>325</v>
      </c>
      <c r="K8" s="36" t="s">
        <v>216</v>
      </c>
      <c r="L8" s="36" t="s">
        <v>216</v>
      </c>
      <c r="M8" s="36" t="s">
        <v>216</v>
      </c>
      <c r="N8" s="36" t="s">
        <v>216</v>
      </c>
      <c r="O8" s="36" t="s">
        <v>216</v>
      </c>
      <c r="P8" s="36" t="s">
        <v>216</v>
      </c>
      <c r="Q8" s="36" t="s">
        <v>216</v>
      </c>
      <c r="R8" s="36" t="s">
        <v>216</v>
      </c>
      <c r="S8" s="36" t="s">
        <v>216</v>
      </c>
      <c r="T8" s="36" t="s">
        <v>216</v>
      </c>
      <c r="U8" s="36" t="s">
        <v>216</v>
      </c>
      <c r="V8" s="36" t="s">
        <v>216</v>
      </c>
      <c r="W8" s="36" t="s">
        <v>216</v>
      </c>
      <c r="X8" s="36" t="s">
        <v>216</v>
      </c>
      <c r="Y8" s="36" t="s">
        <v>216</v>
      </c>
      <c r="Z8" s="36" t="s">
        <v>216</v>
      </c>
      <c r="AA8" s="39" t="s">
        <v>216</v>
      </c>
      <c r="AB8" s="38"/>
      <c r="AC8" s="35"/>
      <c r="AD8" s="35"/>
      <c r="AE8" s="35"/>
      <c r="AF8" s="36"/>
      <c r="AG8" s="36"/>
      <c r="AH8" s="36"/>
      <c r="AI8" s="39"/>
      <c r="AJ8" s="37"/>
      <c r="AK8" s="38"/>
      <c r="AL8" s="36"/>
      <c r="AM8" s="36"/>
      <c r="AN8" s="40"/>
      <c r="AO8" s="41"/>
    </row>
    <row r="9" spans="1:41">
      <c r="F9" s="50" t="s">
        <v>122</v>
      </c>
      <c r="J9" s="19" t="s">
        <v>326</v>
      </c>
      <c r="M9" s="19" t="s">
        <v>213</v>
      </c>
      <c r="N9" s="19" t="s">
        <v>324</v>
      </c>
      <c r="O9" s="19" t="s">
        <v>324</v>
      </c>
      <c r="P9" s="19" t="s">
        <v>324</v>
      </c>
      <c r="T9" s="9" t="s">
        <v>327</v>
      </c>
      <c r="U9" s="32" t="s">
        <v>328</v>
      </c>
      <c r="V9" s="19" t="s">
        <v>329</v>
      </c>
      <c r="W9" s="19" t="s">
        <v>329</v>
      </c>
      <c r="X9" s="19" t="s">
        <v>329</v>
      </c>
      <c r="Y9" s="19" t="s">
        <v>329</v>
      </c>
      <c r="AB9" s="19" t="s">
        <v>330</v>
      </c>
      <c r="AD9" s="9" t="s">
        <v>331</v>
      </c>
      <c r="AE9" s="20" t="s">
        <v>332</v>
      </c>
      <c r="AF9" s="19" t="s">
        <v>333</v>
      </c>
      <c r="AG9" s="19" t="s">
        <v>333</v>
      </c>
      <c r="AH9" s="19" t="s">
        <v>334</v>
      </c>
      <c r="AI9" s="19" t="s">
        <v>335</v>
      </c>
      <c r="AJ9" s="19"/>
      <c r="AK9" s="19" t="s">
        <v>336</v>
      </c>
      <c r="AL9" s="19"/>
      <c r="AM9" s="19" t="s">
        <v>337</v>
      </c>
      <c r="AN9" s="19"/>
      <c r="AO9" s="19"/>
    </row>
    <row r="10" spans="1:41">
      <c r="F10" s="50" t="s">
        <v>123</v>
      </c>
      <c r="J10" s="19" t="s">
        <v>314</v>
      </c>
      <c r="M10" s="19" t="s">
        <v>219</v>
      </c>
      <c r="T10" s="19" t="s">
        <v>338</v>
      </c>
      <c r="U10" s="19"/>
      <c r="V10" s="19" t="s">
        <v>324</v>
      </c>
      <c r="W10" s="19" t="s">
        <v>324</v>
      </c>
      <c r="X10" s="19" t="s">
        <v>324</v>
      </c>
      <c r="Y10" s="19" t="s">
        <v>324</v>
      </c>
      <c r="AB10" s="9" t="s">
        <v>339</v>
      </c>
      <c r="AD10" s="9" t="s">
        <v>339</v>
      </c>
      <c r="AE10" s="20" t="s">
        <v>340</v>
      </c>
      <c r="AF10" s="9" t="s">
        <v>341</v>
      </c>
      <c r="AG10" s="9" t="s">
        <v>341</v>
      </c>
      <c r="AH10" s="19" t="s">
        <v>342</v>
      </c>
      <c r="AI10" s="19" t="s">
        <v>342</v>
      </c>
      <c r="AK10" s="19" t="s">
        <v>343</v>
      </c>
      <c r="AL10" s="19"/>
      <c r="AM10" s="19" t="s">
        <v>344</v>
      </c>
    </row>
    <row r="11" spans="1:41">
      <c r="F11" s="50" t="s">
        <v>124</v>
      </c>
      <c r="J11" s="19" t="s">
        <v>345</v>
      </c>
      <c r="M11" s="9" t="s">
        <v>346</v>
      </c>
      <c r="T11" s="19" t="s">
        <v>347</v>
      </c>
      <c r="AB11" s="19" t="s">
        <v>348</v>
      </c>
      <c r="AD11" s="9" t="s">
        <v>335</v>
      </c>
      <c r="AE11" s="20" t="s">
        <v>349</v>
      </c>
      <c r="AH11" s="19" t="s">
        <v>335</v>
      </c>
      <c r="AI11" s="19" t="s">
        <v>334</v>
      </c>
      <c r="AM11" s="45" t="s">
        <v>350</v>
      </c>
    </row>
    <row r="12" spans="1:41">
      <c r="F12" s="50" t="s">
        <v>125</v>
      </c>
      <c r="J12" s="19" t="s">
        <v>351</v>
      </c>
      <c r="T12" s="19" t="s">
        <v>352</v>
      </c>
      <c r="AC12" s="9" t="s">
        <v>353</v>
      </c>
      <c r="AE12" s="20" t="s">
        <v>354</v>
      </c>
      <c r="AJ12" s="19"/>
    </row>
    <row r="13" spans="1:41">
      <c r="F13" s="50" t="s">
        <v>126</v>
      </c>
      <c r="J13" s="19" t="s">
        <v>355</v>
      </c>
      <c r="AE13" s="20" t="s">
        <v>356</v>
      </c>
      <c r="AJ13" s="19"/>
    </row>
    <row r="14" spans="1:41">
      <c r="F14" s="50" t="s">
        <v>127</v>
      </c>
      <c r="J14" s="19" t="s">
        <v>357</v>
      </c>
      <c r="AE14" s="20" t="s">
        <v>358</v>
      </c>
    </row>
    <row r="15" spans="1:41">
      <c r="F15" s="50" t="s">
        <v>128</v>
      </c>
      <c r="J15" s="19" t="s">
        <v>359</v>
      </c>
      <c r="AE15" s="20" t="s">
        <v>360</v>
      </c>
    </row>
    <row r="16" spans="1:41">
      <c r="F16" s="50" t="s">
        <v>361</v>
      </c>
      <c r="J16" s="19"/>
      <c r="AE16" s="20" t="s">
        <v>362</v>
      </c>
    </row>
    <row r="17" spans="6:31">
      <c r="F17" s="50" t="s">
        <v>130</v>
      </c>
      <c r="J17" s="19"/>
      <c r="AE17" s="20" t="s">
        <v>363</v>
      </c>
    </row>
    <row r="18" spans="6:31">
      <c r="F18" s="50" t="s">
        <v>131</v>
      </c>
      <c r="AE18" s="20" t="s">
        <v>364</v>
      </c>
    </row>
    <row r="19" spans="6:31">
      <c r="F19" s="50" t="s">
        <v>132</v>
      </c>
    </row>
    <row r="20" spans="6:31">
      <c r="F20" s="50" t="s">
        <v>133</v>
      </c>
    </row>
    <row r="21" spans="6:31">
      <c r="F21" s="50" t="s">
        <v>135</v>
      </c>
    </row>
    <row r="22" spans="6:31">
      <c r="F22" s="50" t="s">
        <v>137</v>
      </c>
    </row>
    <row r="23" spans="6:31">
      <c r="F23" s="50" t="s">
        <v>139</v>
      </c>
    </row>
    <row r="24" spans="6:31">
      <c r="F24" s="50" t="s">
        <v>141</v>
      </c>
    </row>
    <row r="25" spans="6:31">
      <c r="F25" s="50" t="s">
        <v>143</v>
      </c>
    </row>
    <row r="26" spans="6:31">
      <c r="F26" s="50" t="s">
        <v>146</v>
      </c>
    </row>
    <row r="27" spans="6:31">
      <c r="F27" s="50" t="s">
        <v>149</v>
      </c>
    </row>
    <row r="28" spans="6:31">
      <c r="F28" s="50" t="s">
        <v>150</v>
      </c>
    </row>
    <row r="29" spans="6:31">
      <c r="F29" s="50" t="s">
        <v>365</v>
      </c>
    </row>
    <row r="30" spans="6:31">
      <c r="F30" s="50" t="s">
        <v>151</v>
      </c>
    </row>
    <row r="31" spans="6:31">
      <c r="F31" s="50" t="s">
        <v>117</v>
      </c>
    </row>
    <row r="32" spans="6:31">
      <c r="F32" s="50" t="s">
        <v>152</v>
      </c>
    </row>
    <row r="33" spans="6:6">
      <c r="F33" s="50" t="s">
        <v>153</v>
      </c>
    </row>
    <row r="34" spans="6:6">
      <c r="F34" s="50" t="s">
        <v>235</v>
      </c>
    </row>
  </sheetData>
  <mergeCells count="3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 ref="AO5:AO6"/>
    <mergeCell ref="AN5:AN6"/>
    <mergeCell ref="AF5:AF6"/>
    <mergeCell ref="AG5:AG6"/>
    <mergeCell ref="AH5:AH6"/>
    <mergeCell ref="AJ5:AJ6"/>
    <mergeCell ref="AK5:AK6"/>
    <mergeCell ref="AM5:AM6"/>
    <mergeCell ref="AL5:AL6"/>
    <mergeCell ref="AI5:AI6"/>
    <mergeCell ref="AE5:AE6"/>
    <mergeCell ref="AA5:AA6"/>
    <mergeCell ref="V4:Z4"/>
    <mergeCell ref="V5:Z5"/>
    <mergeCell ref="AC5:AC6"/>
    <mergeCell ref="AB5:AB6"/>
    <mergeCell ref="R5:R6"/>
    <mergeCell ref="S5:S6"/>
    <mergeCell ref="T5:T6"/>
    <mergeCell ref="U5:U6"/>
    <mergeCell ref="AD5:AD6"/>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cols>
    <col min="1" max="1" width="2.25" style="55" customWidth="1"/>
    <col min="2" max="2" width="17.125" style="55" customWidth="1"/>
    <col min="3" max="3" width="9.5" style="55" customWidth="1"/>
    <col min="4" max="4" width="11" style="55" customWidth="1"/>
    <col min="5" max="5" width="6" style="55" customWidth="1"/>
    <col min="6" max="6" width="20.625" style="55" customWidth="1"/>
    <col min="7" max="7" width="22" style="55" customWidth="1"/>
    <col min="8" max="16384" width="8.125" style="55"/>
  </cols>
  <sheetData>
    <row r="1" spans="2:7" ht="25.5" customHeight="1">
      <c r="B1" s="54" t="s">
        <v>16</v>
      </c>
    </row>
    <row r="2" spans="2:7" ht="44.25" customHeight="1">
      <c r="B2" s="484" t="s">
        <v>17</v>
      </c>
      <c r="C2" s="484"/>
      <c r="D2" s="484"/>
      <c r="E2" s="484"/>
      <c r="F2" s="484"/>
      <c r="G2" s="484"/>
    </row>
    <row r="3" spans="2:7" ht="11.25" customHeight="1">
      <c r="B3" s="127"/>
      <c r="C3" s="127"/>
      <c r="D3" s="127"/>
      <c r="E3" s="127"/>
      <c r="F3" s="127"/>
      <c r="G3" s="127"/>
    </row>
    <row r="4" spans="2:7" ht="39.6" customHeight="1"/>
    <row r="5" spans="2:7" ht="21" customHeight="1">
      <c r="B5" s="56" t="s">
        <v>18</v>
      </c>
    </row>
    <row r="6" spans="2:7" ht="12" customHeight="1"/>
    <row r="7" spans="2:7" ht="34.5" customHeight="1">
      <c r="B7" s="57" t="s">
        <v>19</v>
      </c>
      <c r="C7" s="448"/>
      <c r="D7" s="449"/>
      <c r="E7" s="449"/>
      <c r="F7" s="449"/>
      <c r="G7" s="450"/>
    </row>
    <row r="8" spans="2:7" ht="34.5" customHeight="1">
      <c r="B8" s="57" t="s">
        <v>20</v>
      </c>
      <c r="C8" s="448"/>
      <c r="D8" s="449"/>
      <c r="E8" s="449"/>
      <c r="F8" s="449"/>
      <c r="G8" s="450"/>
    </row>
    <row r="9" spans="2:7" ht="34.5" customHeight="1">
      <c r="B9" s="66" t="s">
        <v>21</v>
      </c>
      <c r="C9" s="448"/>
      <c r="D9" s="449"/>
      <c r="E9" s="449"/>
      <c r="F9" s="449"/>
      <c r="G9" s="450"/>
    </row>
    <row r="10" spans="2:7" ht="34.5" customHeight="1">
      <c r="B10" s="66" t="s">
        <v>22</v>
      </c>
      <c r="C10" s="482"/>
      <c r="D10" s="493"/>
      <c r="E10" s="493"/>
      <c r="F10" s="493"/>
      <c r="G10" s="483"/>
    </row>
    <row r="11" spans="2:7" ht="24" customHeight="1">
      <c r="B11" s="485" t="s">
        <v>23</v>
      </c>
      <c r="C11" s="487" t="s">
        <v>24</v>
      </c>
      <c r="D11" s="488"/>
      <c r="E11" s="488"/>
      <c r="F11" s="488"/>
      <c r="G11" s="489"/>
    </row>
    <row r="12" spans="2:7" ht="41.25" customHeight="1">
      <c r="B12" s="486"/>
      <c r="C12" s="490" t="s">
        <v>25</v>
      </c>
      <c r="D12" s="491"/>
      <c r="E12" s="491"/>
      <c r="F12" s="491"/>
      <c r="G12" s="492"/>
    </row>
    <row r="13" spans="2:7" ht="34.5" customHeight="1">
      <c r="B13" s="57" t="s">
        <v>26</v>
      </c>
      <c r="C13" s="58"/>
      <c r="D13" s="90" t="s">
        <v>27</v>
      </c>
    </row>
    <row r="14" spans="2:7" ht="34.5" customHeight="1">
      <c r="B14" s="57" t="s">
        <v>28</v>
      </c>
      <c r="C14" s="59"/>
      <c r="D14" s="60"/>
      <c r="E14" s="60"/>
      <c r="F14" s="60"/>
      <c r="G14" s="60"/>
    </row>
    <row r="15" spans="2:7" ht="18" customHeight="1">
      <c r="B15" s="61"/>
      <c r="C15" s="60"/>
      <c r="D15" s="60"/>
      <c r="E15" s="60"/>
      <c r="F15" s="60"/>
      <c r="G15" s="62"/>
    </row>
    <row r="16" spans="2:7" ht="16.5" customHeight="1">
      <c r="B16" s="56" t="s">
        <v>29</v>
      </c>
    </row>
    <row r="17" spans="2:7" ht="12" customHeight="1"/>
    <row r="18" spans="2:7" ht="34.5" customHeight="1">
      <c r="B18" s="57" t="s">
        <v>30</v>
      </c>
      <c r="C18" s="448"/>
      <c r="D18" s="449"/>
      <c r="E18" s="449"/>
      <c r="F18" s="449"/>
      <c r="G18" s="450"/>
    </row>
    <row r="19" spans="2:7" ht="34.5" customHeight="1">
      <c r="B19" s="57" t="s">
        <v>31</v>
      </c>
      <c r="C19" s="448"/>
      <c r="D19" s="449"/>
      <c r="E19" s="449"/>
      <c r="F19" s="449"/>
      <c r="G19" s="450"/>
    </row>
    <row r="20" spans="2:7" ht="34.5" customHeight="1">
      <c r="B20" s="57" t="s">
        <v>32</v>
      </c>
      <c r="C20" s="448"/>
      <c r="D20" s="449"/>
      <c r="E20" s="449"/>
      <c r="F20" s="449"/>
      <c r="G20" s="450"/>
    </row>
    <row r="21" spans="2:7" ht="34.5" customHeight="1">
      <c r="B21" s="57" t="s">
        <v>33</v>
      </c>
      <c r="C21" s="448"/>
      <c r="D21" s="449"/>
      <c r="E21" s="449"/>
      <c r="F21" s="449"/>
      <c r="G21" s="450"/>
    </row>
    <row r="22" spans="2:7" ht="18" customHeight="1">
      <c r="B22" s="63"/>
      <c r="C22" s="63"/>
      <c r="D22" s="63"/>
      <c r="E22" s="63"/>
      <c r="F22" s="63"/>
      <c r="G22" s="63"/>
    </row>
    <row r="23" spans="2:7" ht="16.5" customHeight="1">
      <c r="B23" s="56" t="s">
        <v>34</v>
      </c>
    </row>
    <row r="24" spans="2:7" ht="12" customHeight="1"/>
    <row r="25" spans="2:7" ht="34.5" customHeight="1">
      <c r="B25" s="57" t="s">
        <v>35</v>
      </c>
      <c r="C25" s="448"/>
      <c r="D25" s="449"/>
      <c r="E25" s="449"/>
      <c r="F25" s="449"/>
      <c r="G25" s="450"/>
    </row>
    <row r="26" spans="2:7" ht="34.5" customHeight="1">
      <c r="B26" s="66" t="s">
        <v>36</v>
      </c>
      <c r="C26" s="448"/>
      <c r="D26" s="449"/>
      <c r="E26" s="449"/>
      <c r="F26" s="449"/>
      <c r="G26" s="450"/>
    </row>
    <row r="27" spans="2:7" ht="34.5" customHeight="1">
      <c r="B27" s="66" t="s">
        <v>37</v>
      </c>
      <c r="C27" s="123" t="s">
        <v>38</v>
      </c>
      <c r="D27" s="124"/>
      <c r="E27" s="124"/>
      <c r="F27" s="124"/>
      <c r="G27" s="125"/>
    </row>
    <row r="28" spans="2:7" ht="34.5" customHeight="1">
      <c r="B28" s="66" t="s">
        <v>39</v>
      </c>
      <c r="C28" s="482" t="s">
        <v>40</v>
      </c>
      <c r="D28" s="483"/>
      <c r="E28" s="72" t="s">
        <v>41</v>
      </c>
      <c r="F28" s="73"/>
      <c r="G28" s="67"/>
    </row>
    <row r="29" spans="2:7" ht="34.5" customHeight="1">
      <c r="B29" s="66" t="s">
        <v>42</v>
      </c>
      <c r="C29" s="72"/>
      <c r="D29" s="71" t="s">
        <v>43</v>
      </c>
      <c r="E29" s="72" t="s">
        <v>44</v>
      </c>
      <c r="F29" s="73"/>
      <c r="G29" s="67"/>
    </row>
    <row r="30" spans="2:7" ht="21" customHeight="1">
      <c r="B30" s="76" t="s">
        <v>45</v>
      </c>
      <c r="C30" s="77"/>
      <c r="D30" s="77"/>
      <c r="E30" s="62"/>
      <c r="F30" s="62"/>
      <c r="G30" s="62"/>
    </row>
    <row r="31" spans="2:7" ht="18" customHeight="1">
      <c r="B31" s="78"/>
      <c r="C31" s="476" t="s">
        <v>46</v>
      </c>
      <c r="D31" s="477"/>
      <c r="E31" s="478"/>
      <c r="F31" s="78" t="s">
        <v>47</v>
      </c>
      <c r="G31" s="126" t="s">
        <v>48</v>
      </c>
    </row>
    <row r="32" spans="2:7" ht="25.5" customHeight="1">
      <c r="B32" s="461" t="s">
        <v>49</v>
      </c>
      <c r="C32" s="463"/>
      <c r="D32" s="464"/>
      <c r="E32" s="465"/>
      <c r="F32" s="91"/>
      <c r="G32" s="92"/>
    </row>
    <row r="33" spans="2:7" ht="25.5" customHeight="1">
      <c r="B33" s="462"/>
      <c r="C33" s="466"/>
      <c r="D33" s="467"/>
      <c r="E33" s="468"/>
      <c r="F33" s="93"/>
      <c r="G33" s="94"/>
    </row>
    <row r="34" spans="2:7" ht="25.5" customHeight="1">
      <c r="B34" s="462"/>
      <c r="C34" s="466"/>
      <c r="D34" s="467"/>
      <c r="E34" s="468"/>
      <c r="F34" s="93"/>
      <c r="G34" s="94"/>
    </row>
    <row r="35" spans="2:7" ht="25.5" customHeight="1">
      <c r="B35" s="462"/>
      <c r="C35" s="466"/>
      <c r="D35" s="467"/>
      <c r="E35" s="468"/>
      <c r="F35" s="93"/>
      <c r="G35" s="94"/>
    </row>
    <row r="36" spans="2:7" ht="25.5" customHeight="1">
      <c r="B36" s="462"/>
      <c r="C36" s="466"/>
      <c r="D36" s="467"/>
      <c r="E36" s="468"/>
      <c r="F36" s="93"/>
      <c r="G36" s="94"/>
    </row>
    <row r="37" spans="2:7" ht="25.5" customHeight="1">
      <c r="B37" s="462"/>
      <c r="C37" s="466"/>
      <c r="D37" s="467"/>
      <c r="E37" s="468"/>
      <c r="F37" s="93"/>
      <c r="G37" s="94"/>
    </row>
    <row r="38" spans="2:7" ht="25.5" customHeight="1" thickBot="1">
      <c r="B38" s="462"/>
      <c r="C38" s="479"/>
      <c r="D38" s="480"/>
      <c r="E38" s="481"/>
      <c r="F38" s="95"/>
      <c r="G38" s="96"/>
    </row>
    <row r="39" spans="2:7" ht="24.75" customHeight="1" thickTop="1">
      <c r="B39" s="84" t="s">
        <v>50</v>
      </c>
      <c r="C39" s="458" t="s">
        <v>51</v>
      </c>
      <c r="D39" s="459"/>
      <c r="E39" s="460"/>
      <c r="F39" s="80"/>
      <c r="G39" s="81">
        <f>SUBTOTAL(9,G32:G38)</f>
        <v>0</v>
      </c>
    </row>
    <row r="40" spans="2:7" ht="25.5" customHeight="1">
      <c r="B40" s="461" t="s">
        <v>52</v>
      </c>
      <c r="C40" s="463"/>
      <c r="D40" s="464"/>
      <c r="E40" s="465"/>
      <c r="F40" s="91"/>
      <c r="G40" s="92"/>
    </row>
    <row r="41" spans="2:7" ht="25.5" customHeight="1">
      <c r="B41" s="462"/>
      <c r="C41" s="466"/>
      <c r="D41" s="467"/>
      <c r="E41" s="468"/>
      <c r="F41" s="93"/>
      <c r="G41" s="94"/>
    </row>
    <row r="42" spans="2:7" ht="25.5" customHeight="1">
      <c r="B42" s="462"/>
      <c r="C42" s="466"/>
      <c r="D42" s="467"/>
      <c r="E42" s="468"/>
      <c r="F42" s="93"/>
      <c r="G42" s="94"/>
    </row>
    <row r="43" spans="2:7" ht="25.5" customHeight="1">
      <c r="B43" s="462"/>
      <c r="C43" s="466"/>
      <c r="D43" s="467"/>
      <c r="E43" s="468"/>
      <c r="F43" s="93"/>
      <c r="G43" s="94"/>
    </row>
    <row r="44" spans="2:7" ht="25.5" customHeight="1">
      <c r="B44" s="462"/>
      <c r="C44" s="466"/>
      <c r="D44" s="467"/>
      <c r="E44" s="468"/>
      <c r="F44" s="93"/>
      <c r="G44" s="94"/>
    </row>
    <row r="45" spans="2:7" ht="25.5" customHeight="1">
      <c r="B45" s="462"/>
      <c r="C45" s="466"/>
      <c r="D45" s="467"/>
      <c r="E45" s="468"/>
      <c r="F45" s="93"/>
      <c r="G45" s="94"/>
    </row>
    <row r="46" spans="2:7" ht="25.5" customHeight="1" thickBot="1">
      <c r="B46" s="462"/>
      <c r="C46" s="469"/>
      <c r="D46" s="470"/>
      <c r="E46" s="471"/>
      <c r="F46" s="97"/>
      <c r="G46" s="98"/>
    </row>
    <row r="47" spans="2:7" ht="24.75" customHeight="1" thickTop="1" thickBot="1">
      <c r="B47" s="99" t="s">
        <v>50</v>
      </c>
      <c r="C47" s="472" t="s">
        <v>51</v>
      </c>
      <c r="D47" s="473"/>
      <c r="E47" s="474"/>
      <c r="F47" s="82"/>
      <c r="G47" s="83">
        <f>SUBTOTAL(9,G40:G46)</f>
        <v>0</v>
      </c>
    </row>
    <row r="48" spans="2:7" ht="24.75" customHeight="1" thickTop="1">
      <c r="B48" s="84" t="s">
        <v>53</v>
      </c>
      <c r="C48" s="458" t="s">
        <v>51</v>
      </c>
      <c r="D48" s="459"/>
      <c r="E48" s="460"/>
      <c r="F48" s="80"/>
      <c r="G48" s="81">
        <f>SUBTOTAL(9,G32:G47)</f>
        <v>0</v>
      </c>
    </row>
    <row r="49" spans="2:7" ht="11.25" customHeight="1">
      <c r="B49" s="63"/>
      <c r="C49" s="63"/>
      <c r="D49" s="63"/>
      <c r="E49" s="63"/>
      <c r="F49" s="63"/>
      <c r="G49" s="63"/>
    </row>
    <row r="50" spans="2:7" ht="20.100000000000001" customHeight="1">
      <c r="B50" s="56" t="s">
        <v>54</v>
      </c>
    </row>
    <row r="51" spans="2:7" ht="20.100000000000001" customHeight="1">
      <c r="B51" s="451" t="s">
        <v>55</v>
      </c>
      <c r="C51" s="451"/>
      <c r="D51" s="451"/>
      <c r="E51" s="451"/>
      <c r="F51" s="451"/>
      <c r="G51" s="451"/>
    </row>
    <row r="52" spans="2:7" ht="9.9499999999999993" customHeight="1"/>
    <row r="53" spans="2:7" ht="120" customHeight="1">
      <c r="B53" s="455"/>
      <c r="C53" s="449"/>
      <c r="D53" s="449"/>
      <c r="E53" s="449"/>
      <c r="F53" s="449"/>
      <c r="G53" s="450"/>
    </row>
    <row r="54" spans="2:7" ht="12" customHeight="1">
      <c r="B54" s="64"/>
    </row>
    <row r="55" spans="2:7" ht="27" customHeight="1">
      <c r="B55" s="64"/>
      <c r="E55" s="65"/>
    </row>
    <row r="56" spans="2:7" ht="19.149999999999999" customHeight="1">
      <c r="B56" s="85" t="s">
        <v>56</v>
      </c>
    </row>
    <row r="57" spans="2:7" ht="27" customHeight="1">
      <c r="B57" s="475" t="s">
        <v>57</v>
      </c>
      <c r="C57" s="475"/>
      <c r="D57" s="475"/>
      <c r="E57" s="475"/>
      <c r="F57" s="475"/>
      <c r="G57" s="475"/>
    </row>
    <row r="58" spans="2:7" ht="9.6" customHeight="1"/>
    <row r="59" spans="2:7" ht="45.75" customHeight="1">
      <c r="B59" s="74"/>
      <c r="C59" s="75" t="s">
        <v>58</v>
      </c>
      <c r="D59" s="494"/>
      <c r="E59" s="495"/>
      <c r="F59" s="495"/>
      <c r="G59" s="496"/>
    </row>
    <row r="60" spans="2:7" ht="9.6" customHeight="1"/>
    <row r="61" spans="2:7" ht="12" customHeight="1">
      <c r="B61" s="497" t="s">
        <v>59</v>
      </c>
      <c r="C61" s="497"/>
      <c r="D61" s="497"/>
      <c r="E61" s="497"/>
      <c r="F61" s="497"/>
      <c r="G61" s="497"/>
    </row>
    <row r="62" spans="2:7" ht="23.25" customHeight="1">
      <c r="B62" s="74"/>
      <c r="C62" s="88" t="s">
        <v>60</v>
      </c>
      <c r="D62" s="87"/>
      <c r="E62" s="87"/>
      <c r="F62" s="87"/>
      <c r="G62" s="87"/>
    </row>
    <row r="63" spans="2:7" ht="9.6" customHeight="1"/>
    <row r="64" spans="2:7" ht="12" customHeight="1">
      <c r="B64" s="497" t="s">
        <v>61</v>
      </c>
      <c r="C64" s="497"/>
      <c r="D64" s="497"/>
      <c r="E64" s="497"/>
      <c r="F64" s="497"/>
      <c r="G64" s="497"/>
    </row>
    <row r="65" spans="2:7" ht="44.25" customHeight="1">
      <c r="B65" s="501" t="s">
        <v>62</v>
      </c>
      <c r="C65" s="501"/>
      <c r="D65" s="501"/>
      <c r="E65" s="501"/>
      <c r="F65" s="501"/>
      <c r="G65" s="501"/>
    </row>
    <row r="66" spans="2:7" ht="9.9499999999999993" customHeight="1"/>
    <row r="67" spans="2:7" ht="30" customHeight="1">
      <c r="B67" s="448" t="s">
        <v>63</v>
      </c>
      <c r="C67" s="449"/>
      <c r="D67" s="449"/>
      <c r="E67" s="449"/>
      <c r="F67" s="502" t="s">
        <v>64</v>
      </c>
      <c r="G67" s="503"/>
    </row>
    <row r="68" spans="2:7" ht="9.6" customHeight="1"/>
    <row r="69" spans="2:7" ht="12" customHeight="1">
      <c r="B69" s="79" t="s">
        <v>65</v>
      </c>
    </row>
    <row r="70" spans="2:7" ht="23.25" customHeight="1">
      <c r="B70" s="74"/>
      <c r="C70" s="55" t="s">
        <v>66</v>
      </c>
    </row>
    <row r="71" spans="2:7" ht="8.25" customHeight="1">
      <c r="B71" s="64"/>
    </row>
    <row r="72" spans="2:7" ht="19.5" customHeight="1">
      <c r="B72" s="498" t="s">
        <v>67</v>
      </c>
      <c r="C72" s="497"/>
      <c r="D72" s="497"/>
      <c r="E72" s="497"/>
      <c r="F72" s="497"/>
      <c r="G72" s="497"/>
    </row>
    <row r="73" spans="2:7" ht="35.25" customHeight="1">
      <c r="B73" s="501" t="s">
        <v>68</v>
      </c>
      <c r="C73" s="501"/>
      <c r="D73" s="501"/>
      <c r="E73" s="501"/>
      <c r="F73" s="501"/>
      <c r="G73" s="501"/>
    </row>
    <row r="74" spans="2:7" ht="23.25" customHeight="1">
      <c r="B74" s="74"/>
      <c r="C74" s="55" t="s">
        <v>69</v>
      </c>
    </row>
    <row r="75" spans="2:7" ht="9" customHeight="1">
      <c r="B75" s="89"/>
    </row>
    <row r="76" spans="2:7" ht="20.100000000000001" customHeight="1">
      <c r="B76" s="79" t="s">
        <v>70</v>
      </c>
      <c r="E76" s="65"/>
    </row>
    <row r="77" spans="2:7">
      <c r="B77" s="499" t="s">
        <v>71</v>
      </c>
      <c r="C77" s="499"/>
      <c r="D77" s="499"/>
      <c r="E77" s="499"/>
      <c r="F77" s="499"/>
      <c r="G77" s="499"/>
    </row>
    <row r="78" spans="2:7" ht="9.6" customHeight="1"/>
    <row r="79" spans="2:7" ht="24" customHeight="1">
      <c r="B79" s="448"/>
      <c r="C79" s="449"/>
      <c r="D79" s="449"/>
      <c r="E79" s="449"/>
      <c r="F79" s="449"/>
      <c r="G79" s="450"/>
    </row>
    <row r="80" spans="2:7" ht="9.6" customHeight="1"/>
    <row r="81" spans="2:7">
      <c r="B81" s="500" t="s">
        <v>72</v>
      </c>
      <c r="C81" s="500"/>
      <c r="D81" s="500"/>
      <c r="E81" s="500"/>
      <c r="F81" s="500"/>
      <c r="G81" s="500"/>
    </row>
    <row r="82" spans="2:7" ht="9.6" customHeight="1"/>
    <row r="83" spans="2:7" ht="88.5" customHeight="1">
      <c r="B83" s="455" t="s">
        <v>73</v>
      </c>
      <c r="C83" s="449"/>
      <c r="D83" s="449"/>
      <c r="E83" s="449"/>
      <c r="F83" s="449"/>
      <c r="G83" s="450"/>
    </row>
    <row r="84" spans="2:7" ht="9.9499999999999993" customHeight="1"/>
    <row r="85" spans="2:7" ht="27" customHeight="1">
      <c r="B85" s="64"/>
      <c r="E85" s="65"/>
    </row>
    <row r="86" spans="2:7" ht="20.100000000000001" customHeight="1">
      <c r="B86" s="56" t="s">
        <v>74</v>
      </c>
      <c r="E86" s="65"/>
    </row>
    <row r="87" spans="2:7" ht="20.100000000000001" customHeight="1">
      <c r="B87" s="451" t="s">
        <v>75</v>
      </c>
      <c r="C87" s="451"/>
      <c r="D87" s="451"/>
      <c r="E87" s="451"/>
      <c r="F87" s="451"/>
      <c r="G87" s="451"/>
    </row>
    <row r="88" spans="2:7" ht="9.9499999999999993" customHeight="1"/>
    <row r="89" spans="2:7" ht="120" customHeight="1">
      <c r="B89" s="448"/>
      <c r="C89" s="449"/>
      <c r="D89" s="449"/>
      <c r="E89" s="449"/>
      <c r="F89" s="449"/>
      <c r="G89" s="450"/>
    </row>
    <row r="90" spans="2:7" ht="9.9499999999999993" customHeight="1">
      <c r="B90" s="64"/>
    </row>
    <row r="91" spans="2:7" ht="98.25" customHeight="1">
      <c r="B91" s="451" t="s">
        <v>76</v>
      </c>
      <c r="C91" s="451"/>
      <c r="D91" s="451"/>
      <c r="E91" s="451"/>
      <c r="F91" s="451"/>
      <c r="G91" s="451"/>
    </row>
    <row r="92" spans="2:7" ht="9.9499999999999993" customHeight="1"/>
    <row r="93" spans="2:7" ht="173.25" customHeight="1">
      <c r="B93" s="452" t="s">
        <v>77</v>
      </c>
      <c r="C93" s="453"/>
      <c r="D93" s="453"/>
      <c r="E93" s="453"/>
      <c r="F93" s="453"/>
      <c r="G93" s="454"/>
    </row>
    <row r="94" spans="2:7" ht="9.9499999999999993" customHeight="1">
      <c r="B94" s="64"/>
    </row>
    <row r="95" spans="2:7" ht="43.5" customHeight="1">
      <c r="B95" s="451" t="s">
        <v>78</v>
      </c>
      <c r="C95" s="451"/>
      <c r="D95" s="451"/>
      <c r="E95" s="451"/>
      <c r="F95" s="451"/>
      <c r="G95" s="451"/>
    </row>
    <row r="96" spans="2:7" ht="9.9499999999999993" customHeight="1"/>
    <row r="97" spans="2:7" ht="120" customHeight="1">
      <c r="B97" s="455"/>
      <c r="C97" s="456"/>
      <c r="D97" s="456"/>
      <c r="E97" s="456"/>
      <c r="F97" s="456"/>
      <c r="G97" s="457"/>
    </row>
    <row r="98" spans="2:7" ht="12" customHeight="1">
      <c r="B98" s="64"/>
    </row>
    <row r="99" spans="2:7" ht="43.5" customHeight="1">
      <c r="B99" s="451" t="s">
        <v>79</v>
      </c>
      <c r="C99" s="451"/>
      <c r="D99" s="451"/>
      <c r="E99" s="451"/>
      <c r="F99" s="451"/>
      <c r="G99" s="451"/>
    </row>
    <row r="100" spans="2:7" ht="9.9499999999999993" customHeight="1"/>
    <row r="101" spans="2:7" ht="120" customHeight="1">
      <c r="B101" s="455"/>
      <c r="C101" s="456"/>
      <c r="D101" s="456"/>
      <c r="E101" s="456"/>
      <c r="F101" s="456"/>
      <c r="G101" s="457"/>
    </row>
    <row r="102" spans="2:7" ht="9.9499999999999993" customHeight="1">
      <c r="B102" s="64"/>
    </row>
    <row r="103" spans="2:7" ht="20.100000000000001" customHeight="1">
      <c r="B103" s="56" t="s">
        <v>80</v>
      </c>
    </row>
    <row r="104" spans="2:7" ht="43.5" customHeight="1">
      <c r="B104" s="451" t="s">
        <v>81</v>
      </c>
      <c r="C104" s="451"/>
      <c r="D104" s="451"/>
      <c r="E104" s="451"/>
      <c r="F104" s="451"/>
      <c r="G104" s="451"/>
    </row>
    <row r="105" spans="2:7" ht="9.9499999999999993" customHeight="1"/>
    <row r="106" spans="2:7" ht="120" customHeight="1">
      <c r="B106" s="455"/>
      <c r="C106" s="456"/>
      <c r="D106" s="456"/>
      <c r="E106" s="456"/>
      <c r="F106" s="456"/>
      <c r="G106" s="457"/>
    </row>
    <row r="107" spans="2:7" ht="9.9499999999999993" customHeight="1">
      <c r="B107" s="64"/>
    </row>
    <row r="108" spans="2:7" ht="20.100000000000001" customHeight="1">
      <c r="B108" s="451" t="s">
        <v>82</v>
      </c>
      <c r="C108" s="451"/>
      <c r="D108" s="451"/>
      <c r="E108" s="451"/>
      <c r="F108" s="451"/>
      <c r="G108" s="451"/>
    </row>
    <row r="109" spans="2:7" ht="9.9499999999999993" customHeight="1"/>
    <row r="110" spans="2:7" ht="120" customHeight="1">
      <c r="B110" s="455"/>
      <c r="C110" s="456"/>
      <c r="D110" s="456"/>
      <c r="E110" s="456"/>
      <c r="F110" s="456"/>
      <c r="G110" s="457"/>
    </row>
    <row r="111" spans="2:7" ht="9.9499999999999993" customHeight="1"/>
    <row r="112" spans="2:7" ht="20.100000000000001" customHeight="1">
      <c r="B112" s="56" t="s">
        <v>83</v>
      </c>
    </row>
    <row r="113" spans="2:7" ht="45" customHeight="1">
      <c r="B113" s="451" t="s">
        <v>84</v>
      </c>
      <c r="C113" s="451"/>
      <c r="D113" s="451"/>
      <c r="E113" s="451"/>
      <c r="F113" s="451"/>
      <c r="G113" s="451"/>
    </row>
    <row r="114" spans="2:7" ht="9.9499999999999993" customHeight="1"/>
    <row r="115" spans="2:7" ht="120" customHeight="1">
      <c r="B115" s="448"/>
      <c r="C115" s="449"/>
      <c r="D115" s="449"/>
      <c r="E115" s="449"/>
      <c r="F115" s="449"/>
      <c r="G115" s="450"/>
    </row>
    <row r="116" spans="2:7" ht="9.9499999999999993" customHeight="1"/>
    <row r="117" spans="2:7" ht="20.100000000000001" customHeight="1">
      <c r="B117" s="56" t="s">
        <v>85</v>
      </c>
    </row>
    <row r="118" spans="2:7" ht="36.75" customHeight="1">
      <c r="B118" s="451" t="s">
        <v>86</v>
      </c>
      <c r="C118" s="451"/>
      <c r="D118" s="451"/>
      <c r="E118" s="451"/>
      <c r="F118" s="451"/>
      <c r="G118" s="451"/>
    </row>
    <row r="119" spans="2:7" ht="130.5" customHeight="1">
      <c r="B119" s="448"/>
      <c r="C119" s="449"/>
      <c r="D119" s="449"/>
      <c r="E119" s="449"/>
      <c r="F119" s="449"/>
      <c r="G119" s="450"/>
    </row>
    <row r="120" spans="2:7" s="63" customFormat="1" ht="9.9499999999999993" customHeight="1">
      <c r="B120" s="68"/>
      <c r="C120" s="68"/>
      <c r="D120" s="68"/>
      <c r="E120" s="68"/>
      <c r="F120" s="68"/>
      <c r="G120" s="68"/>
    </row>
    <row r="121" spans="2:7" ht="21" customHeight="1"/>
    <row r="122" spans="2:7" ht="21" customHeight="1"/>
    <row r="123" spans="2:7" ht="21" customHeight="1"/>
    <row r="124" spans="2:7" ht="21" customHeight="1"/>
    <row r="125" spans="2:7" ht="21" customHeight="1"/>
    <row r="126" spans="2:7" ht="21" customHeight="1"/>
    <row r="127" spans="2:7" ht="21" customHeight="1"/>
    <row r="128" spans="2:7"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sheetData>
  <sheetProtection formatCells="0" formatColumns="0" formatRows="0"/>
  <mergeCells count="66">
    <mergeCell ref="B81:G81"/>
    <mergeCell ref="B83:G83"/>
    <mergeCell ref="B65:G65"/>
    <mergeCell ref="B67:E67"/>
    <mergeCell ref="F67:G67"/>
    <mergeCell ref="B73:G73"/>
    <mergeCell ref="D59:G59"/>
    <mergeCell ref="B61:G61"/>
    <mergeCell ref="B72:G72"/>
    <mergeCell ref="B77:G77"/>
    <mergeCell ref="B79:G79"/>
    <mergeCell ref="B64:G64"/>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C25:G25"/>
    <mergeCell ref="C31:E31"/>
    <mergeCell ref="B32:B38"/>
    <mergeCell ref="C32:E32"/>
    <mergeCell ref="C33:E33"/>
    <mergeCell ref="C34:E34"/>
    <mergeCell ref="C35:E35"/>
    <mergeCell ref="C36:E36"/>
    <mergeCell ref="C37:E37"/>
    <mergeCell ref="C38:E38"/>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B115:G115"/>
    <mergeCell ref="B91:G91"/>
    <mergeCell ref="B93:G93"/>
    <mergeCell ref="B95:G95"/>
    <mergeCell ref="B97:G97"/>
    <mergeCell ref="B99:G99"/>
    <mergeCell ref="B101:G101"/>
    <mergeCell ref="B104:G104"/>
    <mergeCell ref="B106:G106"/>
    <mergeCell ref="B108:G108"/>
    <mergeCell ref="B110:G110"/>
    <mergeCell ref="B113:G11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3B36-83F9-40AB-BCB7-A650C32EFB47}">
  <sheetPr>
    <tabColor rgb="FFFF0000"/>
  </sheetPr>
  <dimension ref="A1:Y32"/>
  <sheetViews>
    <sheetView view="pageBreakPreview" topLeftCell="A16" zoomScale="110" zoomScaleNormal="100" zoomScaleSheetLayoutView="110" workbookViewId="0">
      <selection activeCell="A3" sqref="A3"/>
    </sheetView>
  </sheetViews>
  <sheetFormatPr defaultRowHeight="20.100000000000001" customHeight="1"/>
  <cols>
    <col min="1" max="1" width="14.875" style="130" customWidth="1"/>
    <col min="2" max="3" width="15.75" style="130" customWidth="1"/>
    <col min="4" max="4" width="21.375" style="130" bestFit="1" customWidth="1"/>
    <col min="5" max="6" width="15.75" style="130" customWidth="1"/>
    <col min="7" max="16384" width="9" style="130"/>
  </cols>
  <sheetData>
    <row r="1" spans="1:25" ht="20.100000000000001" customHeight="1">
      <c r="A1" s="208" t="s">
        <v>87</v>
      </c>
    </row>
    <row r="2" spans="1:25" ht="20.100000000000001" customHeight="1">
      <c r="A2" s="209"/>
      <c r="B2" s="209"/>
      <c r="D2" s="209"/>
      <c r="E2" s="209"/>
      <c r="F2" s="209"/>
      <c r="G2" s="209"/>
      <c r="H2" s="209"/>
      <c r="I2" s="209"/>
      <c r="J2" s="209"/>
      <c r="K2" s="209"/>
      <c r="L2" s="209"/>
      <c r="M2" s="209"/>
      <c r="N2" s="209"/>
      <c r="O2" s="209"/>
      <c r="P2" s="209"/>
      <c r="Q2" s="209"/>
      <c r="R2" s="209"/>
      <c r="S2" s="209"/>
      <c r="T2" s="209"/>
      <c r="U2" s="209"/>
      <c r="V2" s="209"/>
      <c r="W2" s="209"/>
      <c r="X2" s="209"/>
    </row>
    <row r="3" spans="1:25" ht="20.100000000000001" customHeight="1">
      <c r="A3" s="210" t="str">
        <f>"令和"&amp;DBCS(TEXT(第1号!W6,"e"))&amp;"年度富山県介護テクノロジー定着支援事業補助金交付申請書（別紙１）"</f>
        <v>令和７年度富山県介護テクノロジー定着支援事業補助金交付申請書（別紙１）</v>
      </c>
      <c r="B3" s="211"/>
      <c r="C3" s="212"/>
      <c r="D3" s="211"/>
      <c r="E3" s="211"/>
      <c r="F3" s="211"/>
      <c r="G3" s="209"/>
      <c r="H3" s="209"/>
      <c r="I3" s="209"/>
      <c r="J3" s="209"/>
      <c r="K3" s="209"/>
      <c r="L3" s="209"/>
      <c r="M3" s="209"/>
      <c r="N3" s="209"/>
      <c r="O3" s="209"/>
      <c r="P3" s="209"/>
      <c r="Q3" s="209"/>
      <c r="R3" s="209"/>
      <c r="S3" s="209"/>
      <c r="T3" s="209"/>
      <c r="U3" s="209"/>
      <c r="V3" s="209"/>
      <c r="W3" s="209"/>
      <c r="X3" s="209"/>
    </row>
    <row r="4" spans="1:25" ht="20.100000000000001" customHeight="1">
      <c r="A4" s="213" t="s">
        <v>88</v>
      </c>
      <c r="B4" s="213"/>
      <c r="C4" s="213"/>
      <c r="D4" s="213"/>
      <c r="E4" s="213"/>
      <c r="F4" s="213"/>
      <c r="G4" s="213"/>
      <c r="H4" s="213"/>
      <c r="I4" s="213"/>
      <c r="J4" s="213"/>
      <c r="K4" s="213"/>
      <c r="L4" s="213"/>
      <c r="M4" s="213"/>
      <c r="N4" s="213"/>
      <c r="O4" s="213"/>
      <c r="P4" s="213"/>
      <c r="Q4" s="213"/>
      <c r="R4" s="213"/>
      <c r="S4" s="213"/>
      <c r="T4" s="213"/>
      <c r="U4" s="213"/>
      <c r="V4" s="213"/>
      <c r="W4" s="213"/>
      <c r="X4" s="213"/>
    </row>
    <row r="5" spans="1:25" ht="20.100000000000001" customHeight="1">
      <c r="A5" s="209" t="s">
        <v>89</v>
      </c>
      <c r="B5" s="209"/>
      <c r="C5" s="209"/>
      <c r="D5" s="209"/>
      <c r="E5" s="209"/>
      <c r="F5" s="209"/>
      <c r="G5" s="214"/>
      <c r="H5" s="214"/>
      <c r="I5" s="214"/>
      <c r="J5" s="214"/>
      <c r="K5" s="214"/>
      <c r="L5" s="214"/>
      <c r="M5" s="214"/>
      <c r="N5" s="214"/>
      <c r="O5" s="214"/>
      <c r="P5" s="214"/>
      <c r="Q5" s="214"/>
      <c r="R5" s="214"/>
      <c r="S5" s="214"/>
      <c r="T5" s="214"/>
      <c r="U5" s="214"/>
      <c r="V5" s="214"/>
      <c r="W5" s="214"/>
      <c r="X5" s="214"/>
      <c r="Y5" s="215"/>
    </row>
    <row r="6" spans="1:25" ht="20.100000000000001" customHeight="1">
      <c r="A6" s="216" t="s">
        <v>90</v>
      </c>
      <c r="B6" s="534">
        <f>第1号!F8</f>
        <v>0</v>
      </c>
      <c r="C6" s="535"/>
      <c r="D6" s="217" t="s">
        <v>91</v>
      </c>
      <c r="E6" s="526"/>
      <c r="F6" s="526"/>
      <c r="G6" s="218">
        <f>IF(COUNTIF(E6,"")&gt;=1,1,"")</f>
        <v>1</v>
      </c>
      <c r="H6" s="218"/>
      <c r="I6" s="218"/>
      <c r="J6" s="218"/>
      <c r="K6" s="218"/>
      <c r="L6" s="218"/>
      <c r="M6" s="215"/>
      <c r="N6" s="218"/>
      <c r="O6" s="218"/>
      <c r="P6" s="218"/>
      <c r="Q6" s="218"/>
      <c r="R6" s="218"/>
      <c r="S6" s="218"/>
      <c r="T6" s="218"/>
      <c r="U6" s="218"/>
      <c r="V6" s="218"/>
      <c r="W6" s="218"/>
      <c r="X6" s="218"/>
      <c r="Y6" s="215"/>
    </row>
    <row r="7" spans="1:25" ht="20.100000000000001" customHeight="1">
      <c r="A7" s="216" t="s">
        <v>92</v>
      </c>
      <c r="B7" s="536"/>
      <c r="C7" s="537"/>
      <c r="D7" s="217" t="s">
        <v>93</v>
      </c>
      <c r="E7" s="527"/>
      <c r="F7" s="511"/>
      <c r="G7" s="218">
        <f>IF(COUNTIF(B7,"")&gt;=1,1,"")</f>
        <v>1</v>
      </c>
      <c r="H7" s="218"/>
      <c r="I7" s="218"/>
      <c r="J7" s="218"/>
      <c r="K7" s="218"/>
      <c r="L7" s="218"/>
      <c r="M7" s="215"/>
      <c r="N7" s="218"/>
      <c r="O7" s="218"/>
      <c r="P7" s="218"/>
      <c r="Q7" s="218"/>
      <c r="R7" s="218"/>
      <c r="S7" s="219"/>
      <c r="T7" s="219"/>
      <c r="U7" s="219"/>
      <c r="V7" s="219"/>
      <c r="W7" s="219"/>
      <c r="X7" s="219"/>
      <c r="Y7" s="215"/>
    </row>
    <row r="8" spans="1:25" ht="20.100000000000001" customHeight="1">
      <c r="A8" s="220"/>
      <c r="B8" s="220"/>
      <c r="C8" s="220"/>
      <c r="D8" s="220"/>
      <c r="E8" s="220"/>
      <c r="F8" s="220"/>
      <c r="G8" s="221">
        <f>IF(COUNTIF(E7,"")&gt;=1,1,"")</f>
        <v>1</v>
      </c>
      <c r="H8" s="221"/>
      <c r="I8" s="221"/>
      <c r="J8" s="221"/>
      <c r="K8" s="221"/>
      <c r="L8" s="221"/>
      <c r="M8" s="221"/>
      <c r="N8" s="221"/>
      <c r="O8" s="221"/>
      <c r="P8" s="221"/>
      <c r="Q8" s="221"/>
      <c r="R8" s="221"/>
      <c r="S8" s="221"/>
      <c r="T8" s="221"/>
      <c r="U8" s="221"/>
      <c r="V8" s="221"/>
      <c r="W8" s="221"/>
      <c r="X8" s="221"/>
      <c r="Y8" s="215"/>
    </row>
    <row r="9" spans="1:25" ht="20.100000000000001" customHeight="1">
      <c r="A9" s="220" t="s">
        <v>94</v>
      </c>
      <c r="B9" s="220"/>
      <c r="C9" s="220"/>
      <c r="D9" s="220"/>
      <c r="E9" s="220"/>
      <c r="F9" s="220"/>
      <c r="G9" s="220"/>
      <c r="H9" s="220"/>
      <c r="I9" s="220"/>
      <c r="J9" s="220"/>
      <c r="K9" s="220"/>
      <c r="L9" s="220"/>
      <c r="M9" s="220"/>
      <c r="N9" s="220"/>
      <c r="O9" s="220"/>
      <c r="P9" s="220"/>
      <c r="Q9" s="220"/>
      <c r="R9" s="220"/>
      <c r="S9" s="220"/>
      <c r="T9" s="220"/>
      <c r="U9" s="220"/>
      <c r="V9" s="220"/>
      <c r="W9" s="220"/>
      <c r="X9" s="220"/>
    </row>
    <row r="10" spans="1:25" ht="20.100000000000001" customHeight="1" thickBot="1">
      <c r="A10" s="538" t="s">
        <v>95</v>
      </c>
      <c r="B10" s="539"/>
      <c r="C10" s="540"/>
      <c r="D10" s="528" t="s">
        <v>96</v>
      </c>
      <c r="E10" s="529"/>
      <c r="F10" s="530"/>
      <c r="G10" s="222"/>
      <c r="H10" s="222"/>
      <c r="I10" s="222"/>
      <c r="J10" s="222"/>
      <c r="K10" s="223"/>
      <c r="L10" s="224"/>
      <c r="M10" s="224"/>
      <c r="N10" s="224"/>
      <c r="O10" s="224"/>
      <c r="P10" s="224"/>
      <c r="Q10" s="224"/>
      <c r="R10" s="224"/>
      <c r="S10" s="224"/>
      <c r="T10" s="224"/>
      <c r="U10" s="224"/>
      <c r="V10" s="224"/>
      <c r="W10" s="224"/>
      <c r="X10" s="224"/>
      <c r="Y10" s="223"/>
    </row>
    <row r="11" spans="1:25" ht="20.100000000000001" customHeight="1" thickTop="1">
      <c r="A11" s="541" t="s">
        <v>675</v>
      </c>
      <c r="B11" s="523"/>
      <c r="C11" s="257" t="s">
        <v>631</v>
      </c>
      <c r="D11" s="531">
        <f>'第1-2号（ロボット等）'!P16</f>
        <v>0</v>
      </c>
      <c r="E11" s="532"/>
      <c r="F11" s="533"/>
      <c r="G11" s="225"/>
      <c r="H11" s="225"/>
      <c r="I11" s="225"/>
      <c r="J11" s="225"/>
      <c r="K11" s="223"/>
      <c r="L11" s="226"/>
      <c r="M11" s="226"/>
      <c r="N11" s="226"/>
      <c r="O11" s="226"/>
      <c r="P11" s="226"/>
      <c r="Q11" s="226"/>
      <c r="R11" s="226"/>
      <c r="S11" s="226"/>
      <c r="T11" s="226"/>
      <c r="U11" s="226"/>
      <c r="V11" s="226"/>
      <c r="W11" s="226"/>
      <c r="X11" s="226"/>
      <c r="Y11" s="223"/>
    </row>
    <row r="12" spans="1:25" ht="20.100000000000001" customHeight="1">
      <c r="A12" s="542"/>
      <c r="B12" s="525"/>
      <c r="C12" s="258" t="s">
        <v>632</v>
      </c>
      <c r="D12" s="550">
        <f>'第1-2号（介護ソフト）'!R15</f>
        <v>0</v>
      </c>
      <c r="E12" s="551"/>
      <c r="F12" s="552"/>
      <c r="G12" s="225"/>
      <c r="H12" s="225"/>
      <c r="I12" s="225"/>
      <c r="J12" s="225"/>
      <c r="K12" s="223"/>
      <c r="L12" s="226"/>
      <c r="M12" s="226"/>
      <c r="N12" s="226"/>
      <c r="O12" s="226"/>
      <c r="P12" s="226"/>
      <c r="Q12" s="226"/>
      <c r="R12" s="226"/>
      <c r="S12" s="226"/>
      <c r="T12" s="226"/>
      <c r="U12" s="226"/>
      <c r="V12" s="226"/>
      <c r="W12" s="226"/>
      <c r="X12" s="226"/>
      <c r="Y12" s="223"/>
    </row>
    <row r="13" spans="1:25" ht="20.100000000000001" customHeight="1">
      <c r="A13" s="543" t="s">
        <v>676</v>
      </c>
      <c r="B13" s="544"/>
      <c r="C13" s="545"/>
      <c r="D13" s="547">
        <f>'第1-2号（パッケージ）'!O16</f>
        <v>0</v>
      </c>
      <c r="E13" s="548"/>
      <c r="F13" s="549"/>
      <c r="G13" s="225"/>
      <c r="H13" s="225"/>
      <c r="I13" s="225"/>
      <c r="J13" s="225"/>
      <c r="K13" s="223"/>
      <c r="L13" s="226"/>
      <c r="M13" s="226"/>
      <c r="N13" s="226"/>
      <c r="O13" s="226"/>
      <c r="P13" s="226"/>
      <c r="Q13" s="226"/>
      <c r="R13" s="226"/>
      <c r="S13" s="226"/>
      <c r="T13" s="226"/>
      <c r="U13" s="226"/>
      <c r="V13" s="226"/>
      <c r="W13" s="226"/>
      <c r="X13" s="226"/>
      <c r="Y13" s="223"/>
    </row>
    <row r="14" spans="1:25" ht="20.100000000000001" customHeight="1">
      <c r="A14" s="513" t="s">
        <v>681</v>
      </c>
      <c r="B14" s="546"/>
      <c r="C14" s="546"/>
      <c r="D14" s="550">
        <f>SUM(D11:F13)</f>
        <v>0</v>
      </c>
      <c r="E14" s="551"/>
      <c r="F14" s="552"/>
      <c r="G14" s="225"/>
      <c r="H14" s="225"/>
      <c r="I14" s="225"/>
      <c r="J14" s="225"/>
      <c r="K14" s="223"/>
      <c r="L14" s="226"/>
      <c r="M14" s="226"/>
      <c r="N14" s="226"/>
      <c r="O14" s="226"/>
      <c r="P14" s="226"/>
      <c r="Q14" s="226"/>
      <c r="R14" s="226"/>
      <c r="S14" s="226"/>
      <c r="T14" s="226"/>
      <c r="U14" s="226"/>
      <c r="V14" s="226"/>
      <c r="W14" s="226"/>
      <c r="X14" s="226"/>
      <c r="Y14" s="223"/>
    </row>
    <row r="15" spans="1:25" ht="20.100000000000001" customHeight="1" thickBot="1">
      <c r="A15" s="504" t="s">
        <v>682</v>
      </c>
      <c r="B15" s="505"/>
      <c r="C15" s="505"/>
      <c r="D15" s="506">
        <v>17000000</v>
      </c>
      <c r="E15" s="506"/>
      <c r="F15" s="506"/>
      <c r="G15" s="223"/>
      <c r="H15" s="223"/>
      <c r="I15" s="223"/>
      <c r="J15" s="223"/>
      <c r="K15" s="223"/>
      <c r="L15" s="223"/>
      <c r="M15" s="223"/>
      <c r="N15" s="223"/>
      <c r="O15" s="223"/>
      <c r="P15" s="223"/>
      <c r="Q15" s="223"/>
      <c r="R15" s="223"/>
      <c r="S15" s="223"/>
      <c r="T15" s="223"/>
      <c r="U15" s="223"/>
      <c r="V15" s="223"/>
      <c r="W15" s="223"/>
      <c r="X15" s="223"/>
      <c r="Y15" s="223"/>
    </row>
    <row r="16" spans="1:25" ht="20.100000000000001" customHeight="1" thickBot="1">
      <c r="A16" s="507" t="s">
        <v>683</v>
      </c>
      <c r="B16" s="507"/>
      <c r="C16" s="504"/>
      <c r="D16" s="508">
        <f>MIN(D14,D15)</f>
        <v>0</v>
      </c>
      <c r="E16" s="509"/>
      <c r="F16" s="510"/>
      <c r="G16" s="223"/>
      <c r="H16" s="223"/>
      <c r="I16" s="223"/>
      <c r="J16" s="223"/>
      <c r="K16" s="223"/>
      <c r="L16" s="223"/>
      <c r="M16" s="223"/>
      <c r="N16" s="223"/>
      <c r="O16" s="223"/>
      <c r="P16" s="223"/>
      <c r="Q16" s="223"/>
      <c r="R16" s="223"/>
      <c r="S16" s="223"/>
      <c r="T16" s="223"/>
      <c r="U16" s="223"/>
      <c r="V16" s="223"/>
      <c r="W16" s="223"/>
      <c r="X16" s="223"/>
      <c r="Y16" s="223"/>
    </row>
    <row r="18" spans="1:8" ht="20.100000000000001" customHeight="1">
      <c r="A18" s="130" t="s">
        <v>98</v>
      </c>
    </row>
    <row r="19" spans="1:8" ht="20.100000000000001" customHeight="1">
      <c r="A19" s="227" t="s">
        <v>99</v>
      </c>
      <c r="B19" s="511"/>
      <c r="C19" s="511"/>
      <c r="D19" s="511"/>
      <c r="G19" s="130">
        <f>IF(COUNTIF(B19,"")&gt;=1,1,"")</f>
        <v>1</v>
      </c>
    </row>
    <row r="20" spans="1:8" ht="20.100000000000001" customHeight="1">
      <c r="A20" s="227" t="s">
        <v>100</v>
      </c>
      <c r="B20" s="511"/>
      <c r="C20" s="511"/>
      <c r="D20" s="511"/>
      <c r="G20" s="130">
        <f t="shared" ref="G20:G24" si="0">IF(COUNTIF(B20,"")&gt;=1,1,"")</f>
        <v>1</v>
      </c>
    </row>
    <row r="21" spans="1:8" ht="20.100000000000001" customHeight="1">
      <c r="A21" s="227" t="s">
        <v>101</v>
      </c>
      <c r="B21" s="511"/>
      <c r="C21" s="511"/>
      <c r="D21" s="511"/>
      <c r="G21" s="130">
        <f>IF(COUNTIF(B21,"")&gt;=1,1,"")</f>
        <v>1</v>
      </c>
      <c r="H21" s="130" t="s">
        <v>102</v>
      </c>
    </row>
    <row r="22" spans="1:8" ht="20.100000000000001" customHeight="1">
      <c r="A22" s="227" t="s">
        <v>536</v>
      </c>
      <c r="B22" s="511"/>
      <c r="C22" s="511"/>
      <c r="D22" s="511"/>
      <c r="G22" s="130">
        <f t="shared" si="0"/>
        <v>1</v>
      </c>
      <c r="H22" s="130" t="s">
        <v>104</v>
      </c>
    </row>
    <row r="23" spans="1:8" ht="20.100000000000001" customHeight="1">
      <c r="A23" s="227" t="s">
        <v>103</v>
      </c>
      <c r="B23" s="511"/>
      <c r="C23" s="511"/>
      <c r="D23" s="511"/>
      <c r="G23" s="130">
        <f t="shared" si="0"/>
        <v>1</v>
      </c>
    </row>
    <row r="24" spans="1:8" ht="20.100000000000001" customHeight="1">
      <c r="A24" s="227" t="s">
        <v>105</v>
      </c>
      <c r="B24" s="511"/>
      <c r="C24" s="511"/>
      <c r="D24" s="511"/>
      <c r="G24" s="130">
        <f t="shared" si="0"/>
        <v>1</v>
      </c>
    </row>
    <row r="26" spans="1:8" ht="20.100000000000001" customHeight="1">
      <c r="A26" s="130" t="s">
        <v>106</v>
      </c>
    </row>
    <row r="27" spans="1:8" ht="20.100000000000001" customHeight="1">
      <c r="A27" s="220" t="s">
        <v>107</v>
      </c>
      <c r="B27" s="220"/>
      <c r="C27" s="220"/>
      <c r="D27" s="220"/>
      <c r="E27" s="220"/>
      <c r="F27" s="220"/>
    </row>
    <row r="28" spans="1:8" ht="20.100000000000001" customHeight="1" thickBot="1">
      <c r="A28" s="519" t="s">
        <v>95</v>
      </c>
      <c r="B28" s="519"/>
      <c r="C28" s="519"/>
      <c r="D28" s="520" t="s">
        <v>96</v>
      </c>
      <c r="E28" s="520"/>
      <c r="F28" s="520"/>
    </row>
    <row r="29" spans="1:8" ht="20.100000000000001" customHeight="1" thickTop="1">
      <c r="A29" s="522" t="s">
        <v>675</v>
      </c>
      <c r="B29" s="523"/>
      <c r="C29" s="257" t="s">
        <v>631</v>
      </c>
      <c r="D29" s="521"/>
      <c r="E29" s="521"/>
      <c r="F29" s="521"/>
    </row>
    <row r="30" spans="1:8" ht="20.100000000000001" customHeight="1">
      <c r="A30" s="524"/>
      <c r="B30" s="525"/>
      <c r="C30" s="258" t="s">
        <v>632</v>
      </c>
      <c r="D30" s="518"/>
      <c r="E30" s="518"/>
      <c r="F30" s="518"/>
    </row>
    <row r="31" spans="1:8" ht="20.100000000000001" customHeight="1" thickBot="1">
      <c r="A31" s="517" t="s">
        <v>676</v>
      </c>
      <c r="B31" s="517"/>
      <c r="C31" s="517"/>
      <c r="D31" s="518"/>
      <c r="E31" s="518"/>
      <c r="F31" s="518"/>
    </row>
    <row r="32" spans="1:8" ht="20.100000000000001" customHeight="1" thickBot="1">
      <c r="A32" s="512" t="s">
        <v>97</v>
      </c>
      <c r="B32" s="512"/>
      <c r="C32" s="513"/>
      <c r="D32" s="514">
        <f>SUM(D29:F31)</f>
        <v>0</v>
      </c>
      <c r="E32" s="515"/>
      <c r="F32" s="516"/>
    </row>
  </sheetData>
  <sheetProtection sheet="1" objects="1" scenarios="1"/>
  <mergeCells count="32">
    <mergeCell ref="A13:C13"/>
    <mergeCell ref="A14:C14"/>
    <mergeCell ref="D13:F13"/>
    <mergeCell ref="D14:F14"/>
    <mergeCell ref="D12:F12"/>
    <mergeCell ref="E6:F6"/>
    <mergeCell ref="E7:F7"/>
    <mergeCell ref="D10:F10"/>
    <mergeCell ref="D11:F11"/>
    <mergeCell ref="B6:C6"/>
    <mergeCell ref="B7:C7"/>
    <mergeCell ref="A10:C10"/>
    <mergeCell ref="A11:B12"/>
    <mergeCell ref="A32:C32"/>
    <mergeCell ref="D32:F32"/>
    <mergeCell ref="A31:C31"/>
    <mergeCell ref="D31:F31"/>
    <mergeCell ref="A28:C28"/>
    <mergeCell ref="D28:F28"/>
    <mergeCell ref="D29:F29"/>
    <mergeCell ref="D30:F30"/>
    <mergeCell ref="A29:B30"/>
    <mergeCell ref="B20:D20"/>
    <mergeCell ref="B21:D21"/>
    <mergeCell ref="B22:D22"/>
    <mergeCell ref="B23:D23"/>
    <mergeCell ref="B24:D24"/>
    <mergeCell ref="A15:C15"/>
    <mergeCell ref="D15:F15"/>
    <mergeCell ref="A16:C16"/>
    <mergeCell ref="D16:F16"/>
    <mergeCell ref="B19:D19"/>
  </mergeCells>
  <phoneticPr fontId="1"/>
  <dataValidations count="2">
    <dataValidation type="list" allowBlank="1" showInputMessage="1" showErrorMessage="1" sqref="B21" xr:uid="{D6E8A559-3696-40DD-B8B8-E77FED54BA62}">
      <formula1>$H$21:$H$22</formula1>
    </dataValidation>
    <dataValidation imeMode="fullKatakana" allowBlank="1" showInputMessage="1" showErrorMessage="1" sqref="B22" xr:uid="{4A11ECDF-E718-40B9-A710-D4CCB96D2FA5}"/>
  </dataValidations>
  <pageMargins left="0.7" right="0.7" top="0.75" bottom="0.75"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9873-DB55-44ED-B8E8-8DE89F704A5C}">
  <sheetPr>
    <tabColor rgb="FFFF0000"/>
    <pageSetUpPr fitToPage="1"/>
  </sheetPr>
  <dimension ref="A1:U56"/>
  <sheetViews>
    <sheetView view="pageBreakPreview" topLeftCell="A9" zoomScale="60" zoomScaleNormal="110" workbookViewId="0">
      <selection activeCell="B28" sqref="B28"/>
    </sheetView>
  </sheetViews>
  <sheetFormatPr defaultColWidth="9" defaultRowHeight="13.5"/>
  <cols>
    <col min="1" max="1" width="23.25" style="171" customWidth="1"/>
    <col min="2" max="2" width="26.25" style="171" customWidth="1"/>
    <col min="3" max="3" width="9" style="171" customWidth="1"/>
    <col min="4" max="4" width="19.375" style="171" customWidth="1"/>
    <col min="5" max="5" width="5.25" style="171" bestFit="1" customWidth="1"/>
    <col min="6" max="6" width="22.875" style="171" customWidth="1"/>
    <col min="7" max="7" width="16.75" style="136" customWidth="1"/>
    <col min="8" max="8" width="18.25" style="136" customWidth="1"/>
    <col min="9" max="9" width="5.625" style="136" customWidth="1"/>
    <col min="10" max="10" width="19.125" style="136" customWidth="1"/>
    <col min="11" max="11" width="18.25" style="136" customWidth="1"/>
    <col min="12" max="13" width="19.125" style="136" customWidth="1"/>
    <col min="14" max="14" width="18.125" style="136" customWidth="1"/>
    <col min="15" max="15" width="17.75" style="136" customWidth="1"/>
    <col min="16" max="16" width="19.25" style="136" customWidth="1"/>
    <col min="17" max="17" width="10.75" style="136" customWidth="1"/>
    <col min="18" max="18" width="22.875" style="136" customWidth="1"/>
    <col min="19" max="19" width="9.25" style="136" bestFit="1" customWidth="1"/>
    <col min="20" max="20" width="11.875" style="136" customWidth="1"/>
    <col min="21" max="21" width="11.25" style="136" bestFit="1" customWidth="1"/>
    <col min="22" max="16384" width="9" style="136"/>
  </cols>
  <sheetData>
    <row r="1" spans="1:21" ht="18.75">
      <c r="A1" s="133" t="s">
        <v>108</v>
      </c>
      <c r="B1" s="133"/>
      <c r="C1" s="133"/>
      <c r="D1" s="133"/>
      <c r="E1" s="133"/>
      <c r="F1" s="133"/>
      <c r="G1" s="133"/>
      <c r="H1" s="133"/>
      <c r="I1" s="133"/>
      <c r="J1" s="134"/>
      <c r="K1" s="134"/>
      <c r="L1" s="134"/>
      <c r="M1" s="134"/>
      <c r="N1" s="134"/>
      <c r="O1" s="134"/>
      <c r="P1" s="134"/>
      <c r="Q1" s="135"/>
    </row>
    <row r="2" spans="1:21" ht="23.25" customHeight="1">
      <c r="A2" s="558" t="str">
        <f>"令和"&amp;DBCS(TEXT(第1号!W6,"e"))&amp;"年度富山県介護テクノロジー定着支援事業　補助金所要額調書（(1)介護テクノロジー等の導入支援事業【介護ロボット等分】）"</f>
        <v>令和７年度富山県介護テクノロジー定着支援事業　補助金所要額調書（(1)介護テクノロジー等の導入支援事業【介護ロボット等分】）</v>
      </c>
      <c r="B2" s="558"/>
      <c r="C2" s="558"/>
      <c r="D2" s="558"/>
      <c r="E2" s="558"/>
      <c r="F2" s="558"/>
      <c r="G2" s="558"/>
      <c r="H2" s="558"/>
      <c r="I2" s="558"/>
      <c r="J2" s="558"/>
      <c r="K2" s="558"/>
      <c r="L2" s="558"/>
      <c r="M2" s="558"/>
      <c r="N2" s="558"/>
      <c r="O2" s="558"/>
      <c r="P2" s="558"/>
      <c r="Q2" s="137"/>
      <c r="R2" s="138"/>
    </row>
    <row r="3" spans="1:21" ht="60.75" customHeight="1" thickBot="1">
      <c r="A3" s="139"/>
      <c r="B3" s="139"/>
      <c r="C3" s="354"/>
      <c r="D3" s="139"/>
      <c r="E3" s="139"/>
      <c r="F3" s="139"/>
      <c r="G3" s="139"/>
      <c r="H3" s="312"/>
      <c r="I3" s="312"/>
      <c r="J3" s="139"/>
      <c r="K3" s="315"/>
      <c r="L3" s="315"/>
      <c r="M3" s="315"/>
      <c r="Q3" s="137"/>
      <c r="R3" s="138"/>
    </row>
    <row r="4" spans="1:21" s="140" customFormat="1" ht="20.25" customHeight="1" thickBot="1">
      <c r="G4" s="141"/>
      <c r="H4" s="141"/>
      <c r="I4" s="141"/>
      <c r="L4" s="245"/>
      <c r="M4" s="315" t="s">
        <v>90</v>
      </c>
      <c r="N4" s="565">
        <f>第1号!F8</f>
        <v>0</v>
      </c>
      <c r="O4" s="566"/>
      <c r="P4" s="567"/>
      <c r="Q4" s="142"/>
      <c r="R4" s="143"/>
    </row>
    <row r="5" spans="1:21" s="140" customFormat="1" ht="20.25" customHeight="1">
      <c r="G5" s="141"/>
      <c r="H5" s="141"/>
      <c r="I5" s="141"/>
      <c r="L5" s="245"/>
      <c r="M5" s="245"/>
      <c r="N5" s="355"/>
      <c r="O5" s="245"/>
      <c r="P5" s="357"/>
      <c r="Q5" s="142"/>
      <c r="R5" s="143"/>
    </row>
    <row r="6" spans="1:21" ht="29.25" customHeight="1">
      <c r="A6" s="136"/>
      <c r="B6" s="136"/>
      <c r="C6" s="136"/>
      <c r="D6" s="136"/>
      <c r="E6" s="136"/>
      <c r="F6" s="136"/>
      <c r="G6" s="144"/>
      <c r="H6" s="144"/>
      <c r="I6" s="144"/>
      <c r="J6" s="145"/>
      <c r="K6" s="145"/>
      <c r="L6" s="145"/>
      <c r="M6" s="145"/>
      <c r="N6" s="145"/>
      <c r="O6" s="145"/>
      <c r="P6" s="273" t="s">
        <v>535</v>
      </c>
      <c r="Q6" s="145"/>
      <c r="R6" s="146"/>
    </row>
    <row r="7" spans="1:21" ht="13.5" customHeight="1">
      <c r="A7" s="561" t="s">
        <v>109</v>
      </c>
      <c r="B7" s="561" t="s">
        <v>110</v>
      </c>
      <c r="C7" s="568" t="s">
        <v>657</v>
      </c>
      <c r="D7" s="562" t="s">
        <v>621</v>
      </c>
      <c r="E7" s="562"/>
      <c r="F7" s="562"/>
      <c r="G7" s="562"/>
      <c r="H7" s="562"/>
      <c r="I7" s="562"/>
      <c r="J7" s="562"/>
      <c r="K7" s="562"/>
      <c r="L7" s="562"/>
      <c r="M7" s="562"/>
      <c r="N7" s="562"/>
      <c r="O7" s="571" t="s">
        <v>610</v>
      </c>
      <c r="P7" s="573" t="s">
        <v>533</v>
      </c>
      <c r="Q7" s="145"/>
      <c r="R7" s="146"/>
    </row>
    <row r="8" spans="1:21" ht="27">
      <c r="A8" s="561"/>
      <c r="B8" s="561"/>
      <c r="C8" s="569"/>
      <c r="D8" s="554" t="s">
        <v>641</v>
      </c>
      <c r="E8" s="555"/>
      <c r="F8" s="563" t="s">
        <v>612</v>
      </c>
      <c r="G8" s="147" t="s">
        <v>112</v>
      </c>
      <c r="H8" s="559" t="s">
        <v>693</v>
      </c>
      <c r="I8" s="560"/>
      <c r="J8" s="407" t="s">
        <v>113</v>
      </c>
      <c r="K8" s="416" t="s">
        <v>626</v>
      </c>
      <c r="L8" s="417" t="s">
        <v>629</v>
      </c>
      <c r="M8" s="418" t="s">
        <v>654</v>
      </c>
      <c r="N8" s="419" t="s">
        <v>614</v>
      </c>
      <c r="O8" s="572"/>
      <c r="P8" s="574"/>
      <c r="Q8" s="148"/>
    </row>
    <row r="9" spans="1:21" ht="35.25" customHeight="1">
      <c r="A9" s="561"/>
      <c r="B9" s="561"/>
      <c r="C9" s="570"/>
      <c r="D9" s="332" t="s">
        <v>114</v>
      </c>
      <c r="E9" s="332" t="s">
        <v>115</v>
      </c>
      <c r="F9" s="564"/>
      <c r="G9" s="149" t="s">
        <v>116</v>
      </c>
      <c r="H9" s="149" t="s">
        <v>522</v>
      </c>
      <c r="I9" s="149" t="s">
        <v>520</v>
      </c>
      <c r="J9" s="150" t="s">
        <v>523</v>
      </c>
      <c r="K9" s="150" t="s">
        <v>524</v>
      </c>
      <c r="L9" s="250" t="s">
        <v>525</v>
      </c>
      <c r="M9" s="420" t="s">
        <v>652</v>
      </c>
      <c r="N9" s="421" t="s">
        <v>615</v>
      </c>
      <c r="O9" s="422" t="s">
        <v>619</v>
      </c>
      <c r="P9" s="320" t="s">
        <v>623</v>
      </c>
      <c r="Q9" s="152"/>
    </row>
    <row r="10" spans="1:21" ht="39" customHeight="1">
      <c r="A10" s="174"/>
      <c r="B10" s="387"/>
      <c r="C10" s="317"/>
      <c r="D10" s="389"/>
      <c r="E10" s="323"/>
      <c r="F10" s="396"/>
      <c r="G10" s="177"/>
      <c r="H10" s="177"/>
      <c r="I10" s="177"/>
      <c r="J10" s="178"/>
      <c r="K10" s="200">
        <f>G10-J10</f>
        <v>0</v>
      </c>
      <c r="L10" s="252">
        <f t="shared" ref="L10:L15" si="0">K10*$S$16</f>
        <v>0</v>
      </c>
      <c r="M10" s="319">
        <f t="shared" ref="M10:M15" si="1">IF((H10*$S$16-$S$15*I10)&lt;0,0,H10*$S$16-$S$15*I10)</f>
        <v>0</v>
      </c>
      <c r="N10" s="319">
        <f>ROUNDDOWN(L10-M10,-3)</f>
        <v>0</v>
      </c>
      <c r="O10" s="192" t="str">
        <f>IFERROR((VLOOKUP(F10,$R$10:$S$13,2,FALSE)*E10),"")</f>
        <v/>
      </c>
      <c r="P10" s="188">
        <f>IFERROR(MIN(N10,O10),"")</f>
        <v>0</v>
      </c>
      <c r="Q10" s="153"/>
      <c r="R10" s="358" t="s">
        <v>644</v>
      </c>
      <c r="S10" s="265">
        <v>1000000</v>
      </c>
    </row>
    <row r="11" spans="1:21" ht="39" customHeight="1">
      <c r="A11" s="174"/>
      <c r="B11" s="387"/>
      <c r="C11" s="317"/>
      <c r="D11" s="389"/>
      <c r="E11" s="324"/>
      <c r="F11" s="396"/>
      <c r="G11" s="180"/>
      <c r="H11" s="177"/>
      <c r="I11" s="177"/>
      <c r="J11" s="178"/>
      <c r="K11" s="201">
        <f t="shared" ref="K11:K15" si="2">G11-J11</f>
        <v>0</v>
      </c>
      <c r="L11" s="252">
        <f t="shared" si="0"/>
        <v>0</v>
      </c>
      <c r="M11" s="319">
        <f t="shared" si="1"/>
        <v>0</v>
      </c>
      <c r="N11" s="319">
        <f t="shared" ref="N11:N15" si="3">ROUNDDOWN(L11-M11,-3)</f>
        <v>0</v>
      </c>
      <c r="O11" s="192" t="str">
        <f t="shared" ref="O11:O14" si="4">IFERROR((VLOOKUP(F11,$R$10:$S$13,2,FALSE)*E11),"")</f>
        <v/>
      </c>
      <c r="P11" s="197">
        <f t="shared" ref="P11:P15" si="5">IFERROR(MIN(N11,O11),"")</f>
        <v>0</v>
      </c>
      <c r="Q11" s="153"/>
      <c r="R11" s="136" t="s">
        <v>645</v>
      </c>
      <c r="S11" s="265">
        <v>1000000</v>
      </c>
    </row>
    <row r="12" spans="1:21" ht="39" customHeight="1">
      <c r="A12" s="174"/>
      <c r="B12" s="387"/>
      <c r="C12" s="317"/>
      <c r="D12" s="389"/>
      <c r="E12" s="325"/>
      <c r="F12" s="396"/>
      <c r="G12" s="180"/>
      <c r="H12" s="180"/>
      <c r="I12" s="180"/>
      <c r="J12" s="179"/>
      <c r="K12" s="201">
        <f t="shared" si="2"/>
        <v>0</v>
      </c>
      <c r="L12" s="252">
        <f t="shared" si="0"/>
        <v>0</v>
      </c>
      <c r="M12" s="319">
        <f t="shared" si="1"/>
        <v>0</v>
      </c>
      <c r="N12" s="319">
        <f>ROUNDDOWN(L12-M12,-3)</f>
        <v>0</v>
      </c>
      <c r="O12" s="192" t="str">
        <f t="shared" si="4"/>
        <v/>
      </c>
      <c r="P12" s="197">
        <f t="shared" si="5"/>
        <v>0</v>
      </c>
      <c r="Q12" s="153"/>
      <c r="R12" s="136" t="s">
        <v>685</v>
      </c>
      <c r="S12" s="265">
        <v>300000</v>
      </c>
    </row>
    <row r="13" spans="1:21" ht="39" customHeight="1">
      <c r="A13" s="174"/>
      <c r="B13" s="387"/>
      <c r="C13" s="317"/>
      <c r="D13" s="389"/>
      <c r="E13" s="181"/>
      <c r="F13" s="396"/>
      <c r="G13" s="180"/>
      <c r="H13" s="180"/>
      <c r="I13" s="180"/>
      <c r="J13" s="179"/>
      <c r="K13" s="201">
        <f t="shared" si="2"/>
        <v>0</v>
      </c>
      <c r="L13" s="252">
        <f t="shared" si="0"/>
        <v>0</v>
      </c>
      <c r="M13" s="319">
        <f t="shared" si="1"/>
        <v>0</v>
      </c>
      <c r="N13" s="319">
        <f t="shared" si="3"/>
        <v>0</v>
      </c>
      <c r="O13" s="192" t="str">
        <f t="shared" si="4"/>
        <v/>
      </c>
      <c r="P13" s="197">
        <f t="shared" si="5"/>
        <v>0</v>
      </c>
      <c r="R13" s="394" t="s">
        <v>686</v>
      </c>
      <c r="S13" s="136">
        <v>300000</v>
      </c>
    </row>
    <row r="14" spans="1:21" ht="39" customHeight="1">
      <c r="A14" s="174"/>
      <c r="B14" s="387"/>
      <c r="C14" s="317"/>
      <c r="D14" s="389"/>
      <c r="E14" s="181"/>
      <c r="F14" s="396"/>
      <c r="G14" s="180"/>
      <c r="H14" s="180"/>
      <c r="I14" s="180"/>
      <c r="J14" s="179"/>
      <c r="K14" s="201">
        <f t="shared" si="2"/>
        <v>0</v>
      </c>
      <c r="L14" s="252">
        <f t="shared" si="0"/>
        <v>0</v>
      </c>
      <c r="M14" s="319">
        <f t="shared" si="1"/>
        <v>0</v>
      </c>
      <c r="N14" s="319">
        <f t="shared" si="3"/>
        <v>0</v>
      </c>
      <c r="O14" s="192" t="str">
        <f t="shared" si="4"/>
        <v/>
      </c>
      <c r="P14" s="197">
        <f t="shared" si="5"/>
        <v>0</v>
      </c>
      <c r="Q14" s="153"/>
      <c r="R14" s="136" t="s">
        <v>118</v>
      </c>
      <c r="S14" s="265">
        <v>2000000</v>
      </c>
      <c r="T14" s="393">
        <v>10000000</v>
      </c>
      <c r="U14" s="136" t="s">
        <v>684</v>
      </c>
    </row>
    <row r="15" spans="1:21" ht="39" customHeight="1" thickBot="1">
      <c r="A15" s="389"/>
      <c r="B15" s="388"/>
      <c r="C15" s="317"/>
      <c r="D15" s="390"/>
      <c r="E15" s="183"/>
      <c r="F15" s="396"/>
      <c r="G15" s="177"/>
      <c r="H15" s="177"/>
      <c r="I15" s="177"/>
      <c r="J15" s="178"/>
      <c r="K15" s="201">
        <f t="shared" si="2"/>
        <v>0</v>
      </c>
      <c r="L15" s="252">
        <f t="shared" si="0"/>
        <v>0</v>
      </c>
      <c r="M15" s="319">
        <f t="shared" si="1"/>
        <v>0</v>
      </c>
      <c r="N15" s="319">
        <f t="shared" si="3"/>
        <v>0</v>
      </c>
      <c r="O15" s="319" t="str">
        <f>IFERROR((VLOOKUP(F15,$R$10:$S$13,2,FALSE)*E15),"")</f>
        <v/>
      </c>
      <c r="P15" s="197">
        <f t="shared" si="5"/>
        <v>0</v>
      </c>
      <c r="Q15" s="153"/>
      <c r="R15" s="136" t="s">
        <v>521</v>
      </c>
      <c r="S15" s="265">
        <v>100000</v>
      </c>
    </row>
    <row r="16" spans="1:21" ht="35.25" customHeight="1" thickTop="1">
      <c r="A16" s="556" t="s">
        <v>119</v>
      </c>
      <c r="B16" s="557"/>
      <c r="C16" s="353"/>
      <c r="D16" s="154"/>
      <c r="E16" s="155"/>
      <c r="F16" s="155"/>
      <c r="G16" s="190">
        <f>SUM(G10:G15)</f>
        <v>0</v>
      </c>
      <c r="H16" s="190">
        <f>SUM(H10:H15)</f>
        <v>0</v>
      </c>
      <c r="I16" s="190">
        <f>SUM(I10:I15)</f>
        <v>0</v>
      </c>
      <c r="J16" s="190">
        <f>SUM(J10:J15)</f>
        <v>0</v>
      </c>
      <c r="K16" s="202">
        <f>SUM(K10:K15)</f>
        <v>0</v>
      </c>
      <c r="L16" s="194"/>
      <c r="M16" s="194"/>
      <c r="N16" s="194"/>
      <c r="O16" s="194"/>
      <c r="P16" s="330">
        <f>MIN(SUM(P10:P15),IF(COUNTIF(F10:F15,R12)&gt;=1,T14,S14))</f>
        <v>0</v>
      </c>
      <c r="Q16" s="156"/>
      <c r="R16" s="136" t="s">
        <v>497</v>
      </c>
      <c r="S16" s="136">
        <v>0.75</v>
      </c>
    </row>
    <row r="17" spans="1:19" ht="20.25" customHeight="1">
      <c r="A17" s="136"/>
      <c r="B17" s="136"/>
      <c r="C17" s="136"/>
      <c r="D17" s="136"/>
      <c r="E17" s="136"/>
      <c r="F17" s="136"/>
      <c r="G17" s="156"/>
      <c r="H17" s="156"/>
      <c r="I17" s="156"/>
      <c r="L17" s="159"/>
      <c r="M17" s="159"/>
      <c r="N17" s="159"/>
      <c r="O17" s="248"/>
      <c r="P17" s="398" t="s">
        <v>689</v>
      </c>
      <c r="Q17" s="158"/>
    </row>
    <row r="18" spans="1:19">
      <c r="A18" s="136"/>
      <c r="B18" s="136"/>
      <c r="C18" s="136"/>
      <c r="D18" s="136"/>
      <c r="E18" s="136"/>
      <c r="F18" s="136"/>
      <c r="G18" s="156"/>
      <c r="H18" s="156"/>
      <c r="I18" s="156"/>
      <c r="L18" s="159"/>
      <c r="M18" s="159"/>
      <c r="N18" s="159"/>
      <c r="O18" s="159"/>
      <c r="P18" s="158"/>
      <c r="Q18" s="158"/>
    </row>
    <row r="19" spans="1:19" s="160" customFormat="1">
      <c r="A19" s="136" t="s">
        <v>496</v>
      </c>
      <c r="B19" s="136"/>
      <c r="C19" s="136"/>
      <c r="D19" s="136"/>
      <c r="E19" s="136"/>
      <c r="F19" s="136"/>
      <c r="G19" s="136"/>
      <c r="H19" s="136"/>
      <c r="I19" s="136"/>
      <c r="J19" s="136"/>
      <c r="K19" s="136"/>
      <c r="R19" s="136"/>
      <c r="S19" s="136"/>
    </row>
    <row r="20" spans="1:19" s="160" customFormat="1">
      <c r="A20" s="136" t="s">
        <v>120</v>
      </c>
      <c r="B20" s="161"/>
      <c r="C20" s="161"/>
      <c r="D20" s="161"/>
      <c r="E20" s="161"/>
      <c r="F20" s="161"/>
      <c r="G20" s="136"/>
      <c r="H20" s="136"/>
      <c r="I20" s="136"/>
      <c r="J20" s="136"/>
      <c r="K20" s="136"/>
    </row>
    <row r="21" spans="1:19" s="160" customFormat="1">
      <c r="A21" s="136" t="s">
        <v>121</v>
      </c>
      <c r="B21" s="136"/>
      <c r="C21" s="136"/>
      <c r="D21" s="136"/>
      <c r="E21" s="136"/>
      <c r="F21" s="136"/>
      <c r="G21" s="136"/>
      <c r="H21" s="136"/>
      <c r="I21" s="136"/>
      <c r="J21" s="136"/>
      <c r="K21" s="136"/>
    </row>
    <row r="22" spans="1:19" s="160" customFormat="1">
      <c r="A22" s="136" t="s">
        <v>696</v>
      </c>
      <c r="B22" s="136"/>
      <c r="C22" s="136"/>
      <c r="D22" s="136"/>
      <c r="E22" s="136"/>
      <c r="F22" s="136"/>
      <c r="G22" s="136"/>
      <c r="H22" s="136"/>
      <c r="I22" s="136"/>
      <c r="J22" s="136"/>
      <c r="K22" s="136"/>
    </row>
    <row r="23" spans="1:19" s="160" customFormat="1">
      <c r="B23" s="136"/>
      <c r="C23" s="136"/>
      <c r="D23" s="136"/>
      <c r="E23" s="136"/>
      <c r="F23" s="136"/>
      <c r="G23" s="136"/>
      <c r="H23" s="136"/>
      <c r="I23" s="136"/>
      <c r="J23" s="136"/>
      <c r="K23" s="136"/>
    </row>
    <row r="24" spans="1:19" s="160" customFormat="1">
      <c r="A24" s="136"/>
      <c r="B24" s="136"/>
      <c r="C24" s="136"/>
      <c r="D24" s="136"/>
      <c r="E24" s="136"/>
      <c r="F24" s="136"/>
      <c r="G24" s="136"/>
      <c r="H24" s="136"/>
      <c r="I24" s="136"/>
      <c r="J24" s="136"/>
      <c r="K24" s="136"/>
    </row>
    <row r="25" spans="1:19" s="160" customFormat="1">
      <c r="A25" s="136"/>
      <c r="B25" s="136"/>
      <c r="C25" s="136"/>
      <c r="D25" s="136"/>
      <c r="E25" s="136"/>
      <c r="F25" s="136"/>
      <c r="G25" s="136"/>
      <c r="H25" s="136"/>
      <c r="I25" s="136"/>
      <c r="J25" s="136"/>
      <c r="K25" s="136"/>
    </row>
    <row r="26" spans="1:19" s="160" customFormat="1">
      <c r="A26" s="163"/>
      <c r="B26" s="163"/>
      <c r="C26" s="163"/>
      <c r="D26" s="163"/>
      <c r="E26" s="163"/>
      <c r="F26" s="163"/>
      <c r="G26" s="136"/>
      <c r="H26" s="136"/>
      <c r="I26" s="136"/>
      <c r="J26" s="136"/>
      <c r="K26" s="136"/>
      <c r="S26" s="162"/>
    </row>
    <row r="27" spans="1:19" s="160" customFormat="1" ht="12">
      <c r="G27" s="553"/>
      <c r="H27" s="553"/>
      <c r="I27" s="553"/>
      <c r="J27" s="553"/>
      <c r="K27" s="313"/>
      <c r="S27" s="162"/>
    </row>
    <row r="28" spans="1:19" s="160" customFormat="1">
      <c r="B28" s="160" t="s">
        <v>122</v>
      </c>
      <c r="E28" s="136" t="s">
        <v>658</v>
      </c>
      <c r="K28" s="166"/>
      <c r="S28" s="165"/>
    </row>
    <row r="29" spans="1:19" s="160" customFormat="1">
      <c r="B29" s="160" t="s">
        <v>123</v>
      </c>
      <c r="E29" s="136" t="s">
        <v>659</v>
      </c>
      <c r="K29" s="166"/>
      <c r="S29" s="162"/>
    </row>
    <row r="30" spans="1:19" s="160" customFormat="1">
      <c r="B30" s="160" t="s">
        <v>124</v>
      </c>
      <c r="E30" s="136" t="s">
        <v>660</v>
      </c>
      <c r="K30" s="166"/>
      <c r="S30" s="162"/>
    </row>
    <row r="31" spans="1:19" s="160" customFormat="1" ht="15" customHeight="1">
      <c r="A31" s="167"/>
      <c r="B31" s="167" t="s">
        <v>125</v>
      </c>
      <c r="C31" s="167"/>
      <c r="D31" s="167"/>
      <c r="E31" s="167" t="s">
        <v>661</v>
      </c>
      <c r="F31" s="167"/>
      <c r="G31" s="168"/>
      <c r="H31" s="168"/>
      <c r="I31" s="168"/>
      <c r="J31" s="168"/>
      <c r="K31" s="168"/>
      <c r="L31" s="169"/>
      <c r="M31" s="169"/>
      <c r="N31" s="169"/>
      <c r="O31" s="169"/>
      <c r="S31" s="162"/>
    </row>
    <row r="32" spans="1:19" s="160" customFormat="1">
      <c r="A32" s="136"/>
      <c r="B32" s="136" t="s">
        <v>126</v>
      </c>
      <c r="C32" s="136"/>
      <c r="D32" s="136"/>
      <c r="E32" s="136" t="s">
        <v>662</v>
      </c>
      <c r="F32" s="136"/>
      <c r="G32" s="167"/>
      <c r="H32" s="167"/>
      <c r="I32" s="167"/>
      <c r="J32" s="167"/>
      <c r="K32" s="167"/>
      <c r="L32" s="169"/>
      <c r="M32" s="169"/>
      <c r="N32" s="169"/>
      <c r="O32" s="169"/>
      <c r="S32" s="170"/>
    </row>
    <row r="33" spans="2:19">
      <c r="B33" s="171" t="s">
        <v>127</v>
      </c>
      <c r="E33" s="171" t="s">
        <v>663</v>
      </c>
      <c r="R33" s="160"/>
    </row>
    <row r="34" spans="2:19">
      <c r="B34" s="171" t="s">
        <v>128</v>
      </c>
      <c r="E34" s="171" t="s">
        <v>665</v>
      </c>
    </row>
    <row r="35" spans="2:19">
      <c r="B35" s="171" t="s">
        <v>129</v>
      </c>
      <c r="E35" s="171" t="s">
        <v>664</v>
      </c>
    </row>
    <row r="36" spans="2:19">
      <c r="B36" s="171" t="s">
        <v>130</v>
      </c>
      <c r="E36" s="171" t="s">
        <v>666</v>
      </c>
    </row>
    <row r="37" spans="2:19">
      <c r="B37" s="171" t="s">
        <v>131</v>
      </c>
      <c r="E37" s="171" t="s">
        <v>667</v>
      </c>
    </row>
    <row r="38" spans="2:19">
      <c r="B38" s="171" t="s">
        <v>132</v>
      </c>
      <c r="E38" s="171" t="s">
        <v>668</v>
      </c>
      <c r="R38" s="172"/>
      <c r="S38" s="172"/>
    </row>
    <row r="39" spans="2:19">
      <c r="B39" s="171" t="s">
        <v>133</v>
      </c>
      <c r="E39" s="171" t="s">
        <v>669</v>
      </c>
      <c r="R39" s="172"/>
      <c r="S39" s="172"/>
    </row>
    <row r="40" spans="2:19">
      <c r="B40" s="171" t="s">
        <v>135</v>
      </c>
      <c r="E40" s="171" t="s">
        <v>670</v>
      </c>
      <c r="R40" s="172"/>
      <c r="S40" s="172"/>
    </row>
    <row r="41" spans="2:19">
      <c r="B41" s="171" t="s">
        <v>137</v>
      </c>
      <c r="E41" s="171" t="s">
        <v>671</v>
      </c>
      <c r="R41" s="172"/>
      <c r="S41" s="172"/>
    </row>
    <row r="42" spans="2:19">
      <c r="B42" s="171" t="s">
        <v>139</v>
      </c>
      <c r="E42" s="171" t="s">
        <v>672</v>
      </c>
      <c r="L42" s="173"/>
      <c r="M42" s="173"/>
      <c r="N42" s="173"/>
      <c r="O42" s="173"/>
      <c r="R42" s="172"/>
      <c r="S42" s="172"/>
    </row>
    <row r="43" spans="2:19">
      <c r="B43" s="171" t="s">
        <v>141</v>
      </c>
      <c r="R43" s="172"/>
      <c r="S43" s="172"/>
    </row>
    <row r="44" spans="2:19">
      <c r="B44" s="171" t="s">
        <v>143</v>
      </c>
      <c r="R44" s="172"/>
      <c r="S44" s="172"/>
    </row>
    <row r="45" spans="2:19">
      <c r="B45" s="171" t="s">
        <v>145</v>
      </c>
      <c r="R45" s="172"/>
      <c r="S45" s="172"/>
    </row>
    <row r="46" spans="2:19">
      <c r="B46" s="171" t="s">
        <v>146</v>
      </c>
      <c r="R46" s="172"/>
      <c r="S46" s="172"/>
    </row>
    <row r="47" spans="2:19">
      <c r="B47" s="171" t="s">
        <v>147</v>
      </c>
      <c r="R47" s="172"/>
      <c r="S47" s="172"/>
    </row>
    <row r="48" spans="2:19">
      <c r="B48" s="171" t="s">
        <v>148</v>
      </c>
      <c r="R48" s="169"/>
      <c r="S48" s="169"/>
    </row>
    <row r="49" spans="2:19">
      <c r="B49" s="171" t="s">
        <v>149</v>
      </c>
      <c r="R49" s="169"/>
      <c r="S49" s="169"/>
    </row>
    <row r="50" spans="2:19">
      <c r="B50" s="171" t="s">
        <v>150</v>
      </c>
      <c r="R50" s="169"/>
      <c r="S50" s="169"/>
    </row>
    <row r="51" spans="2:19">
      <c r="B51" s="171" t="s">
        <v>151</v>
      </c>
      <c r="R51" s="169"/>
      <c r="S51" s="169"/>
    </row>
    <row r="52" spans="2:19">
      <c r="B52" s="171" t="s">
        <v>117</v>
      </c>
      <c r="R52" s="172"/>
      <c r="S52" s="172"/>
    </row>
    <row r="53" spans="2:19">
      <c r="B53" s="171" t="s">
        <v>152</v>
      </c>
      <c r="R53" s="172"/>
      <c r="S53" s="172"/>
    </row>
    <row r="54" spans="2:19">
      <c r="B54" s="171" t="s">
        <v>153</v>
      </c>
    </row>
    <row r="55" spans="2:19">
      <c r="B55" s="184" t="s">
        <v>499</v>
      </c>
      <c r="C55" s="184"/>
    </row>
    <row r="56" spans="2:19">
      <c r="B56" s="184" t="s">
        <v>500</v>
      </c>
      <c r="C56" s="184"/>
    </row>
  </sheetData>
  <sheetProtection sheet="1" insertRows="0" deleteRows="0"/>
  <mergeCells count="13">
    <mergeCell ref="G27:J27"/>
    <mergeCell ref="D8:E8"/>
    <mergeCell ref="A16:B16"/>
    <mergeCell ref="A2:P2"/>
    <mergeCell ref="H8:I8"/>
    <mergeCell ref="A7:A9"/>
    <mergeCell ref="B7:B9"/>
    <mergeCell ref="D7:N7"/>
    <mergeCell ref="F8:F9"/>
    <mergeCell ref="N4:P4"/>
    <mergeCell ref="C7:C9"/>
    <mergeCell ref="O7:O8"/>
    <mergeCell ref="P7:P8"/>
  </mergeCells>
  <phoneticPr fontId="16"/>
  <dataValidations count="3">
    <dataValidation type="list" allowBlank="1" showInputMessage="1" showErrorMessage="1" sqref="B10:B15" xr:uid="{E96F4FC4-C6FB-4661-89F9-92D132499847}">
      <formula1>$B$28:$B$56</formula1>
    </dataValidation>
    <dataValidation type="list" allowBlank="1" showInputMessage="1" showErrorMessage="1" sqref="F10:F15" xr:uid="{772B601E-AF0B-4B2F-9A2D-7C42217D1D7E}">
      <formula1>$R$10:$R$13</formula1>
    </dataValidation>
    <dataValidation type="list" allowBlank="1" showInputMessage="1" showErrorMessage="1" sqref="C10:C15" xr:uid="{A69082FB-D0A3-450C-BDEF-30699E281197}">
      <formula1>$E$28:$E$42</formula1>
    </dataValidation>
  </dataValidations>
  <pageMargins left="0.70866141732283472" right="0.70866141732283472" top="0.35433070866141736" bottom="0.15748031496062992" header="0.31496062992125984" footer="0.31496062992125984"/>
  <pageSetup paperSize="9" scale="44"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3E60-B13A-464D-BCC2-0D50EDC16661}">
  <sheetPr>
    <tabColor rgb="FFFF0000"/>
    <pageSetUpPr fitToPage="1"/>
  </sheetPr>
  <dimension ref="A1:U57"/>
  <sheetViews>
    <sheetView view="pageBreakPreview" topLeftCell="A3" zoomScale="80" zoomScaleNormal="110" zoomScaleSheetLayoutView="80" workbookViewId="0">
      <selection activeCell="I12" sqref="I12"/>
    </sheetView>
  </sheetViews>
  <sheetFormatPr defaultColWidth="9" defaultRowHeight="13.5"/>
  <cols>
    <col min="1" max="1" width="23.25" style="171" customWidth="1"/>
    <col min="2" max="2" width="22.5" style="171" customWidth="1"/>
    <col min="3" max="3" width="10.125" style="171" customWidth="1"/>
    <col min="4" max="4" width="21.125" style="171" customWidth="1"/>
    <col min="5" max="5" width="18.125" style="136" customWidth="1"/>
    <col min="6" max="6" width="17.75" style="136" customWidth="1"/>
    <col min="7" max="7" width="6.125" style="136" customWidth="1"/>
    <col min="8" max="8" width="18.75" style="136" customWidth="1"/>
    <col min="9" max="9" width="19.25" style="136" customWidth="1"/>
    <col min="10" max="12" width="19.125" style="136" customWidth="1"/>
    <col min="13" max="13" width="16.625" style="136" customWidth="1"/>
    <col min="14" max="14" width="16.5" style="136" customWidth="1"/>
    <col min="15" max="16" width="17.25" style="136" customWidth="1"/>
    <col min="17" max="17" width="16.75" style="136" customWidth="1"/>
    <col min="18" max="18" width="17.625" style="136" customWidth="1"/>
    <col min="19" max="19" width="2.875" style="136" customWidth="1"/>
    <col min="20" max="20" width="13.5" style="136" customWidth="1"/>
    <col min="21" max="21" width="11.25" style="136" bestFit="1" customWidth="1"/>
    <col min="22" max="16384" width="9" style="136"/>
  </cols>
  <sheetData>
    <row r="1" spans="1:21" ht="18.75">
      <c r="A1" s="133" t="s">
        <v>108</v>
      </c>
      <c r="B1" s="133"/>
      <c r="C1" s="133"/>
      <c r="D1" s="133"/>
      <c r="E1" s="133"/>
      <c r="F1" s="134"/>
      <c r="G1" s="134"/>
      <c r="H1" s="134"/>
      <c r="I1" s="134"/>
      <c r="J1" s="134"/>
      <c r="K1" s="134"/>
      <c r="L1" s="134"/>
      <c r="M1" s="134"/>
      <c r="N1" s="134"/>
      <c r="O1" s="134"/>
      <c r="P1" s="134"/>
      <c r="Q1" s="410"/>
      <c r="R1" s="255"/>
    </row>
    <row r="2" spans="1:21" ht="23.25" customHeight="1">
      <c r="A2" s="558" t="str">
        <f>"令和"&amp;DBCS(TEXT(第1号!W6,"e"))&amp;"年度富山県介護テクノロジー定着支援事業　補助金所要額調書（(1)介護テクノロジー等の導入支援事業【介護ソフト分】）"</f>
        <v>令和７年度富山県介護テクノロジー定着支援事業　補助金所要額調書（(1)介護テクノロジー等の導入支援事業【介護ソフト分】）</v>
      </c>
      <c r="B2" s="558"/>
      <c r="C2" s="558"/>
      <c r="D2" s="558"/>
      <c r="E2" s="558"/>
      <c r="F2" s="558"/>
      <c r="G2" s="558"/>
      <c r="H2" s="558"/>
      <c r="I2" s="558"/>
      <c r="J2" s="558"/>
      <c r="K2" s="558"/>
      <c r="L2" s="558"/>
      <c r="M2" s="558"/>
      <c r="N2" s="558"/>
      <c r="O2" s="558"/>
      <c r="P2" s="558"/>
      <c r="Q2" s="411"/>
      <c r="R2" s="256"/>
    </row>
    <row r="3" spans="1:21" ht="60.75" customHeight="1" thickBot="1">
      <c r="A3" s="139"/>
      <c r="B3" s="139"/>
      <c r="C3" s="354"/>
      <c r="D3" s="315"/>
      <c r="E3" s="139"/>
      <c r="F3" s="139"/>
      <c r="G3" s="196"/>
      <c r="H3" s="139"/>
      <c r="I3" s="196"/>
      <c r="J3" s="139"/>
      <c r="K3" s="315"/>
      <c r="L3" s="315"/>
      <c r="M3" s="139"/>
      <c r="N3" s="196"/>
      <c r="O3" s="139"/>
      <c r="P3" s="196"/>
      <c r="Q3" s="411"/>
      <c r="R3" s="256"/>
    </row>
    <row r="4" spans="1:21" s="140" customFormat="1" ht="20.25" customHeight="1" thickBot="1">
      <c r="E4" s="141"/>
      <c r="J4" s="245"/>
      <c r="K4" s="245"/>
      <c r="L4" s="245"/>
      <c r="O4" s="350" t="s">
        <v>90</v>
      </c>
      <c r="P4" s="565">
        <f>第1号!$F$8</f>
        <v>0</v>
      </c>
      <c r="Q4" s="566"/>
      <c r="R4" s="567"/>
    </row>
    <row r="5" spans="1:21" ht="22.5" customHeight="1">
      <c r="A5" s="136"/>
      <c r="B5" s="136"/>
      <c r="C5" s="136"/>
      <c r="D5" s="136"/>
      <c r="E5" s="144"/>
      <c r="F5" s="145"/>
      <c r="G5" s="145"/>
      <c r="H5" s="145"/>
      <c r="I5" s="145"/>
      <c r="J5" s="145"/>
      <c r="K5" s="145"/>
      <c r="L5" s="145"/>
      <c r="M5" s="145"/>
      <c r="N5" s="145"/>
      <c r="O5" s="145"/>
      <c r="P5" s="145"/>
      <c r="Q5" s="145"/>
      <c r="R5" s="273" t="s">
        <v>535</v>
      </c>
      <c r="S5" s="146"/>
    </row>
    <row r="6" spans="1:21" ht="15.75" customHeight="1">
      <c r="A6" s="561" t="s">
        <v>109</v>
      </c>
      <c r="B6" s="578" t="s">
        <v>110</v>
      </c>
      <c r="C6" s="568" t="s">
        <v>657</v>
      </c>
      <c r="D6" s="582" t="s">
        <v>633</v>
      </c>
      <c r="E6" s="579" t="s">
        <v>614</v>
      </c>
      <c r="F6" s="580"/>
      <c r="G6" s="580"/>
      <c r="H6" s="580"/>
      <c r="I6" s="580"/>
      <c r="J6" s="580"/>
      <c r="K6" s="580"/>
      <c r="L6" s="581"/>
      <c r="M6" s="579" t="s">
        <v>526</v>
      </c>
      <c r="N6" s="580"/>
      <c r="O6" s="580"/>
      <c r="P6" s="580"/>
      <c r="Q6" s="581"/>
      <c r="R6" s="573" t="s">
        <v>533</v>
      </c>
      <c r="S6" s="146"/>
      <c r="T6" s="136" t="s">
        <v>636</v>
      </c>
      <c r="U6" s="136">
        <v>2500000</v>
      </c>
    </row>
    <row r="7" spans="1:21" ht="31.5" customHeight="1">
      <c r="A7" s="561"/>
      <c r="B7" s="578"/>
      <c r="C7" s="569"/>
      <c r="D7" s="583"/>
      <c r="E7" s="331" t="s">
        <v>112</v>
      </c>
      <c r="F7" s="575" t="s">
        <v>693</v>
      </c>
      <c r="G7" s="576"/>
      <c r="H7" s="407" t="s">
        <v>113</v>
      </c>
      <c r="I7" s="416" t="s">
        <v>626</v>
      </c>
      <c r="J7" s="417" t="s">
        <v>629</v>
      </c>
      <c r="K7" s="418" t="s">
        <v>654</v>
      </c>
      <c r="L7" s="419" t="s">
        <v>614</v>
      </c>
      <c r="M7" s="563" t="s">
        <v>637</v>
      </c>
      <c r="N7" s="563" t="s">
        <v>527</v>
      </c>
      <c r="O7" s="425" t="s">
        <v>532</v>
      </c>
      <c r="P7" s="425" t="s">
        <v>531</v>
      </c>
      <c r="Q7" s="426" t="s">
        <v>505</v>
      </c>
      <c r="R7" s="574"/>
      <c r="S7" s="148"/>
      <c r="T7" s="136" t="s">
        <v>154</v>
      </c>
      <c r="U7" s="136">
        <v>1000000</v>
      </c>
    </row>
    <row r="8" spans="1:21" ht="34.5" customHeight="1">
      <c r="A8" s="561"/>
      <c r="B8" s="561"/>
      <c r="C8" s="570"/>
      <c r="D8" s="316" t="s">
        <v>613</v>
      </c>
      <c r="E8" s="268" t="s">
        <v>519</v>
      </c>
      <c r="F8" s="250" t="s">
        <v>522</v>
      </c>
      <c r="G8" s="250" t="s">
        <v>520</v>
      </c>
      <c r="H8" s="150" t="s">
        <v>523</v>
      </c>
      <c r="I8" s="150" t="s">
        <v>524</v>
      </c>
      <c r="J8" s="250" t="s">
        <v>525</v>
      </c>
      <c r="K8" s="250" t="s">
        <v>616</v>
      </c>
      <c r="L8" s="421" t="s">
        <v>615</v>
      </c>
      <c r="M8" s="577"/>
      <c r="N8" s="564"/>
      <c r="O8" s="251" t="s">
        <v>617</v>
      </c>
      <c r="P8" s="251" t="s">
        <v>534</v>
      </c>
      <c r="Q8" s="251" t="s">
        <v>620</v>
      </c>
      <c r="R8" s="151" t="s">
        <v>624</v>
      </c>
      <c r="S8" s="152"/>
      <c r="T8" s="136" t="s">
        <v>155</v>
      </c>
      <c r="U8" s="136">
        <v>1500000</v>
      </c>
    </row>
    <row r="9" spans="1:21" ht="39" customHeight="1">
      <c r="A9" s="174"/>
      <c r="B9" s="387"/>
      <c r="C9" s="317"/>
      <c r="D9" s="391"/>
      <c r="E9" s="270"/>
      <c r="F9" s="434"/>
      <c r="G9" s="434"/>
      <c r="H9" s="271"/>
      <c r="I9" s="200">
        <f t="shared" ref="I9:I14" si="0">E9-H9</f>
        <v>0</v>
      </c>
      <c r="J9" s="252">
        <f>I9*$U$12</f>
        <v>0</v>
      </c>
      <c r="K9" s="319">
        <f>IF((F9*$U$12-$U$14*G9)&lt;0,0,F9*$U$12-$U$14*G9)</f>
        <v>0</v>
      </c>
      <c r="L9" s="319">
        <f>ROUNDDOWN(J9-K9,-3)</f>
        <v>0</v>
      </c>
      <c r="M9" s="244"/>
      <c r="N9" s="244"/>
      <c r="O9" s="336">
        <f>IFERROR(IF(E9=F9,0,VLOOKUP(M9,$T$6:$U$10,2,FALSE)),"")</f>
        <v>0</v>
      </c>
      <c r="P9" s="267">
        <f t="shared" ref="P9:P14" si="1">IF(N9="〇",50000,0)</f>
        <v>0</v>
      </c>
      <c r="Q9" s="267">
        <f>IFERROR(O9+P9,"")</f>
        <v>0</v>
      </c>
      <c r="R9" s="188">
        <f>IFERROR(MIN(L9,Q9),"")</f>
        <v>0</v>
      </c>
      <c r="S9" s="153"/>
      <c r="T9" s="136" t="s">
        <v>156</v>
      </c>
      <c r="U9" s="136">
        <v>2000000</v>
      </c>
    </row>
    <row r="10" spans="1:21" ht="39" customHeight="1">
      <c r="A10" s="174"/>
      <c r="B10" s="387"/>
      <c r="C10" s="317"/>
      <c r="D10" s="391"/>
      <c r="E10" s="270"/>
      <c r="F10" s="270"/>
      <c r="G10" s="435"/>
      <c r="H10" s="272"/>
      <c r="I10" s="201">
        <f t="shared" si="0"/>
        <v>0</v>
      </c>
      <c r="J10" s="252">
        <f t="shared" ref="J10:J14" si="2">I10*$U$12</f>
        <v>0</v>
      </c>
      <c r="K10" s="319">
        <f t="shared" ref="K10:K14" si="3">IF((F10*$U$12-$U$14*G10)&lt;0,0,F10*$U$12-$U$14*G10)</f>
        <v>0</v>
      </c>
      <c r="L10" s="319">
        <f t="shared" ref="L10:L14" si="4">ROUNDDOWN(J10-K10,-3)</f>
        <v>0</v>
      </c>
      <c r="M10" s="244"/>
      <c r="N10" s="244"/>
      <c r="O10" s="336">
        <f>IFERROR(IF(E10=F10,0,VLOOKUP(M10,$T$6:$U$10,2,FALSE)),"")</f>
        <v>0</v>
      </c>
      <c r="P10" s="267">
        <f t="shared" si="1"/>
        <v>0</v>
      </c>
      <c r="Q10" s="267">
        <f t="shared" ref="Q10:Q14" si="5">IFERROR(O10+P10,"")</f>
        <v>0</v>
      </c>
      <c r="R10" s="197">
        <f t="shared" ref="R10:R14" si="6">IFERROR(MIN(L10,Q10),"")</f>
        <v>0</v>
      </c>
      <c r="S10" s="153"/>
      <c r="T10" s="136" t="s">
        <v>157</v>
      </c>
      <c r="U10" s="136">
        <v>2500000</v>
      </c>
    </row>
    <row r="11" spans="1:21" ht="39" customHeight="1">
      <c r="A11" s="174"/>
      <c r="B11" s="387"/>
      <c r="C11" s="317"/>
      <c r="D11" s="391"/>
      <c r="E11" s="270"/>
      <c r="F11" s="270"/>
      <c r="G11" s="435"/>
      <c r="H11" s="272"/>
      <c r="I11" s="201">
        <f t="shared" si="0"/>
        <v>0</v>
      </c>
      <c r="J11" s="252">
        <f t="shared" si="2"/>
        <v>0</v>
      </c>
      <c r="K11" s="319">
        <f>IF((F11*$U$12-$U$14*G11)&lt;0,0,F11*$U$12-$U$14*G11)</f>
        <v>0</v>
      </c>
      <c r="L11" s="319">
        <f>ROUNDDOWN(J11-K11,-3)</f>
        <v>0</v>
      </c>
      <c r="M11" s="244"/>
      <c r="N11" s="244"/>
      <c r="O11" s="336">
        <f>IFERROR(IF(E11=F11,0,VLOOKUP(M11,$T$6:$U$10,2,FALSE)),"")</f>
        <v>0</v>
      </c>
      <c r="P11" s="267">
        <f t="shared" si="1"/>
        <v>0</v>
      </c>
      <c r="Q11" s="267">
        <f t="shared" si="5"/>
        <v>0</v>
      </c>
      <c r="R11" s="197">
        <f t="shared" si="6"/>
        <v>0</v>
      </c>
      <c r="S11" s="153"/>
      <c r="T11" s="136" t="s">
        <v>118</v>
      </c>
      <c r="U11" s="136">
        <v>5000000</v>
      </c>
    </row>
    <row r="12" spans="1:21" ht="39" customHeight="1">
      <c r="A12" s="181"/>
      <c r="B12" s="387"/>
      <c r="C12" s="317"/>
      <c r="D12" s="389"/>
      <c r="E12" s="270"/>
      <c r="F12" s="435"/>
      <c r="G12" s="435"/>
      <c r="H12" s="272"/>
      <c r="I12" s="201">
        <f t="shared" si="0"/>
        <v>0</v>
      </c>
      <c r="J12" s="252">
        <f t="shared" si="2"/>
        <v>0</v>
      </c>
      <c r="K12" s="319">
        <f t="shared" si="3"/>
        <v>0</v>
      </c>
      <c r="L12" s="319">
        <f t="shared" si="4"/>
        <v>0</v>
      </c>
      <c r="M12" s="244"/>
      <c r="N12" s="244"/>
      <c r="O12" s="336">
        <f t="shared" ref="O12:O14" si="7">IFERROR(IF(E12=F12,0,VLOOKUP(M12,$T$6:$U$10,2,FALSE)),"")</f>
        <v>0</v>
      </c>
      <c r="P12" s="267">
        <f>IF(N12="〇",50000,0)</f>
        <v>0</v>
      </c>
      <c r="Q12" s="267">
        <f t="shared" si="5"/>
        <v>0</v>
      </c>
      <c r="R12" s="197">
        <f t="shared" si="6"/>
        <v>0</v>
      </c>
      <c r="S12" s="153"/>
      <c r="T12" s="136" t="s">
        <v>497</v>
      </c>
      <c r="U12" s="136">
        <v>0.75</v>
      </c>
    </row>
    <row r="13" spans="1:21" ht="39" customHeight="1">
      <c r="A13" s="181"/>
      <c r="B13" s="387"/>
      <c r="C13" s="317"/>
      <c r="D13" s="389"/>
      <c r="E13" s="270"/>
      <c r="F13" s="435"/>
      <c r="G13" s="435"/>
      <c r="H13" s="272"/>
      <c r="I13" s="201">
        <f t="shared" si="0"/>
        <v>0</v>
      </c>
      <c r="J13" s="252">
        <f t="shared" si="2"/>
        <v>0</v>
      </c>
      <c r="K13" s="319">
        <f t="shared" si="3"/>
        <v>0</v>
      </c>
      <c r="L13" s="319">
        <f t="shared" si="4"/>
        <v>0</v>
      </c>
      <c r="M13" s="244"/>
      <c r="N13" s="244"/>
      <c r="O13" s="336">
        <f t="shared" si="7"/>
        <v>0</v>
      </c>
      <c r="P13" s="267">
        <f t="shared" si="1"/>
        <v>0</v>
      </c>
      <c r="Q13" s="267">
        <f t="shared" si="5"/>
        <v>0</v>
      </c>
      <c r="R13" s="197">
        <f t="shared" si="6"/>
        <v>0</v>
      </c>
      <c r="S13" s="153"/>
      <c r="T13" s="136" t="s">
        <v>528</v>
      </c>
      <c r="U13" s="265">
        <v>50000</v>
      </c>
    </row>
    <row r="14" spans="1:21" ht="39" customHeight="1" thickBot="1">
      <c r="A14" s="181"/>
      <c r="B14" s="392"/>
      <c r="C14" s="317"/>
      <c r="D14" s="390"/>
      <c r="E14" s="270"/>
      <c r="F14" s="436"/>
      <c r="G14" s="436"/>
      <c r="H14" s="272"/>
      <c r="I14" s="201">
        <f t="shared" si="0"/>
        <v>0</v>
      </c>
      <c r="J14" s="252">
        <f t="shared" si="2"/>
        <v>0</v>
      </c>
      <c r="K14" s="319">
        <f t="shared" si="3"/>
        <v>0</v>
      </c>
      <c r="L14" s="319">
        <f t="shared" si="4"/>
        <v>0</v>
      </c>
      <c r="M14" s="244"/>
      <c r="N14" s="244"/>
      <c r="O14" s="336">
        <f t="shared" si="7"/>
        <v>0</v>
      </c>
      <c r="P14" s="267">
        <f t="shared" si="1"/>
        <v>0</v>
      </c>
      <c r="Q14" s="267">
        <f t="shared" si="5"/>
        <v>0</v>
      </c>
      <c r="R14" s="197">
        <f t="shared" si="6"/>
        <v>0</v>
      </c>
      <c r="S14" s="153"/>
      <c r="T14" s="136" t="s">
        <v>521</v>
      </c>
      <c r="U14" s="265">
        <v>100000</v>
      </c>
    </row>
    <row r="15" spans="1:21" ht="35.25" customHeight="1" thickTop="1">
      <c r="A15" s="556" t="s">
        <v>119</v>
      </c>
      <c r="B15" s="557"/>
      <c r="C15" s="353"/>
      <c r="D15" s="314"/>
      <c r="E15" s="343">
        <f>SUM(E9:E14)</f>
        <v>0</v>
      </c>
      <c r="F15" s="344">
        <f>SUM(F9:F14)</f>
        <v>0</v>
      </c>
      <c r="G15" s="344">
        <f>SUM(G9:G14)</f>
        <v>0</v>
      </c>
      <c r="H15" s="343">
        <f>SUM(H9:H14)</f>
        <v>0</v>
      </c>
      <c r="I15" s="345">
        <f>SUM(I9:I14)</f>
        <v>0</v>
      </c>
      <c r="J15" s="346"/>
      <c r="K15" s="346"/>
      <c r="L15" s="346"/>
      <c r="M15" s="347"/>
      <c r="N15" s="341"/>
      <c r="O15" s="341"/>
      <c r="P15" s="340">
        <f>SUM(P9:P14)</f>
        <v>0</v>
      </c>
      <c r="Q15" s="341"/>
      <c r="R15" s="342">
        <f>MIN(SUM(R9:R14),U11+P15)</f>
        <v>0</v>
      </c>
      <c r="S15" s="156"/>
      <c r="T15" s="136" t="s">
        <v>529</v>
      </c>
    </row>
    <row r="16" spans="1:21" ht="20.25" customHeight="1">
      <c r="A16" s="136"/>
      <c r="B16" s="136"/>
      <c r="C16" s="136"/>
      <c r="D16" s="136"/>
      <c r="E16" s="156"/>
      <c r="J16" s="159"/>
      <c r="K16" s="159"/>
      <c r="L16" s="159"/>
      <c r="M16" s="203"/>
      <c r="N16" s="269"/>
      <c r="P16" s="266"/>
      <c r="Q16" s="199"/>
      <c r="R16" s="398" t="s">
        <v>689</v>
      </c>
      <c r="T16" s="136" t="s">
        <v>530</v>
      </c>
    </row>
    <row r="17" spans="1:21">
      <c r="A17" s="136"/>
      <c r="B17" s="136"/>
      <c r="C17" s="136"/>
      <c r="D17" s="136"/>
      <c r="E17" s="156"/>
      <c r="J17" s="159"/>
      <c r="K17" s="159"/>
      <c r="L17" s="159"/>
      <c r="M17" s="159"/>
      <c r="N17" s="159"/>
      <c r="O17" s="159"/>
      <c r="P17" s="159"/>
      <c r="R17" s="158"/>
    </row>
    <row r="18" spans="1:21" s="160" customFormat="1">
      <c r="A18" s="136" t="s">
        <v>496</v>
      </c>
      <c r="B18" s="136"/>
      <c r="C18" s="136"/>
      <c r="D18" s="136"/>
      <c r="E18" s="136"/>
      <c r="F18" s="136"/>
      <c r="G18" s="136"/>
      <c r="H18" s="136"/>
      <c r="I18" s="136"/>
      <c r="T18" s="136"/>
      <c r="U18" s="136"/>
    </row>
    <row r="19" spans="1:21" s="160" customFormat="1">
      <c r="A19" s="136" t="s">
        <v>120</v>
      </c>
      <c r="B19" s="161"/>
      <c r="C19" s="161"/>
      <c r="D19" s="161"/>
      <c r="E19" s="136"/>
      <c r="F19" s="136"/>
      <c r="G19" s="136"/>
      <c r="H19" s="136"/>
      <c r="I19" s="136"/>
    </row>
    <row r="20" spans="1:21" s="160" customFormat="1">
      <c r="A20" s="136" t="s">
        <v>687</v>
      </c>
      <c r="B20" s="136"/>
      <c r="C20" s="136"/>
      <c r="D20" s="136"/>
      <c r="E20" s="136"/>
      <c r="F20" s="136"/>
      <c r="G20" s="136"/>
      <c r="H20" s="136"/>
      <c r="I20" s="136"/>
    </row>
    <row r="21" spans="1:21" s="160" customFormat="1">
      <c r="A21" s="136" t="s">
        <v>696</v>
      </c>
      <c r="B21" s="136"/>
      <c r="C21" s="136"/>
      <c r="D21" s="136"/>
      <c r="E21" s="136"/>
      <c r="F21" s="136"/>
      <c r="G21" s="136"/>
      <c r="H21" s="136"/>
      <c r="I21" s="136"/>
    </row>
    <row r="22" spans="1:21" s="160" customFormat="1">
      <c r="A22" s="136"/>
      <c r="B22" s="136"/>
      <c r="C22" s="136"/>
      <c r="D22" s="136"/>
      <c r="E22" s="136"/>
      <c r="F22" s="136"/>
      <c r="G22" s="136"/>
      <c r="H22" s="136"/>
      <c r="I22" s="136"/>
    </row>
    <row r="23" spans="1:21" s="160" customFormat="1">
      <c r="A23" s="136"/>
      <c r="B23" s="136"/>
      <c r="C23" s="136"/>
      <c r="D23" s="136"/>
      <c r="E23" s="136"/>
      <c r="F23" s="136"/>
      <c r="G23" s="136"/>
      <c r="H23" s="136"/>
      <c r="I23" s="136"/>
    </row>
    <row r="24" spans="1:21" s="160" customFormat="1">
      <c r="A24" s="136"/>
      <c r="B24" s="136"/>
      <c r="C24" s="136"/>
      <c r="D24" s="136"/>
      <c r="E24" s="136"/>
      <c r="F24" s="136"/>
      <c r="G24" s="136"/>
      <c r="H24" s="136"/>
      <c r="I24" s="136"/>
      <c r="S24" s="162"/>
    </row>
    <row r="25" spans="1:21" s="160" customFormat="1">
      <c r="A25" s="163"/>
      <c r="B25" s="163"/>
      <c r="C25" s="163"/>
      <c r="D25" s="163"/>
      <c r="E25" s="136"/>
      <c r="F25" s="136"/>
      <c r="G25" s="136"/>
      <c r="H25" s="136"/>
      <c r="I25" s="136"/>
      <c r="S25" s="162"/>
    </row>
    <row r="26" spans="1:21" s="160" customFormat="1" ht="12">
      <c r="E26" s="553"/>
      <c r="F26" s="553"/>
      <c r="G26" s="191"/>
      <c r="H26" s="164"/>
      <c r="I26" s="191"/>
      <c r="S26" s="165"/>
    </row>
    <row r="27" spans="1:21" s="160" customFormat="1" ht="12">
      <c r="H27" s="166"/>
      <c r="I27" s="166"/>
      <c r="S27" s="162"/>
    </row>
    <row r="28" spans="1:21" s="160" customFormat="1" ht="12">
      <c r="H28" s="166"/>
      <c r="I28" s="166"/>
      <c r="S28" s="162"/>
    </row>
    <row r="29" spans="1:21" s="160" customFormat="1">
      <c r="B29" s="204" t="s">
        <v>122</v>
      </c>
      <c r="D29" s="204"/>
      <c r="E29" s="160" t="s">
        <v>658</v>
      </c>
      <c r="H29" s="166"/>
      <c r="I29" s="166"/>
      <c r="S29" s="162"/>
    </row>
    <row r="30" spans="1:21" s="160" customFormat="1" ht="15" customHeight="1">
      <c r="A30" s="167"/>
      <c r="B30" s="204" t="s">
        <v>123</v>
      </c>
      <c r="C30" s="167"/>
      <c r="D30" s="204"/>
      <c r="E30" s="168" t="s">
        <v>659</v>
      </c>
      <c r="F30" s="168"/>
      <c r="G30" s="168"/>
      <c r="H30" s="168"/>
      <c r="I30" s="168"/>
      <c r="J30" s="169"/>
      <c r="K30" s="169"/>
      <c r="L30" s="169"/>
      <c r="M30" s="169"/>
      <c r="N30" s="169"/>
      <c r="O30" s="169"/>
      <c r="P30" s="169"/>
      <c r="S30" s="170"/>
    </row>
    <row r="31" spans="1:21" s="160" customFormat="1">
      <c r="A31" s="136"/>
      <c r="B31" s="204" t="s">
        <v>124</v>
      </c>
      <c r="C31" s="136"/>
      <c r="D31" s="204"/>
      <c r="E31" s="167" t="s">
        <v>660</v>
      </c>
      <c r="F31" s="167"/>
      <c r="G31" s="167"/>
      <c r="H31" s="167"/>
      <c r="I31" s="167"/>
      <c r="J31" s="169"/>
      <c r="K31" s="169"/>
      <c r="L31" s="169"/>
      <c r="M31" s="169"/>
      <c r="N31" s="169"/>
      <c r="O31" s="169"/>
      <c r="P31" s="169"/>
      <c r="S31" s="136"/>
    </row>
    <row r="32" spans="1:21">
      <c r="B32" s="204" t="s">
        <v>125</v>
      </c>
      <c r="D32" s="204"/>
      <c r="E32" s="136" t="s">
        <v>661</v>
      </c>
      <c r="T32" s="160"/>
      <c r="U32" s="160"/>
    </row>
    <row r="33" spans="2:19">
      <c r="B33" s="204" t="s">
        <v>126</v>
      </c>
      <c r="D33" s="204"/>
      <c r="E33" s="136" t="s">
        <v>662</v>
      </c>
    </row>
    <row r="34" spans="2:19">
      <c r="B34" s="204" t="s">
        <v>127</v>
      </c>
      <c r="D34" s="204"/>
      <c r="E34" s="136" t="s">
        <v>663</v>
      </c>
    </row>
    <row r="35" spans="2:19">
      <c r="B35" s="204" t="s">
        <v>128</v>
      </c>
      <c r="D35" s="204"/>
      <c r="E35" s="136" t="s">
        <v>665</v>
      </c>
    </row>
    <row r="36" spans="2:19">
      <c r="B36" s="204" t="s">
        <v>129</v>
      </c>
      <c r="D36" s="204"/>
      <c r="E36" s="136" t="s">
        <v>664</v>
      </c>
      <c r="R36" s="172"/>
      <c r="S36" s="172"/>
    </row>
    <row r="37" spans="2:19">
      <c r="B37" s="204" t="s">
        <v>130</v>
      </c>
      <c r="D37" s="204"/>
      <c r="E37" s="136" t="s">
        <v>666</v>
      </c>
      <c r="R37" s="172"/>
      <c r="S37" s="172"/>
    </row>
    <row r="38" spans="2:19">
      <c r="B38" s="204" t="s">
        <v>131</v>
      </c>
      <c r="D38" s="204"/>
      <c r="E38" s="136" t="s">
        <v>667</v>
      </c>
      <c r="R38" s="172"/>
      <c r="S38" s="172"/>
    </row>
    <row r="39" spans="2:19">
      <c r="B39" s="204" t="s">
        <v>132</v>
      </c>
      <c r="D39" s="204"/>
      <c r="E39" s="136" t="s">
        <v>668</v>
      </c>
      <c r="R39" s="172"/>
      <c r="S39" s="172"/>
    </row>
    <row r="40" spans="2:19">
      <c r="B40" s="204" t="s">
        <v>133</v>
      </c>
      <c r="D40" s="204"/>
      <c r="E40" s="136" t="s">
        <v>669</v>
      </c>
      <c r="R40" s="172"/>
      <c r="S40" s="172"/>
    </row>
    <row r="41" spans="2:19">
      <c r="B41" s="204" t="s">
        <v>135</v>
      </c>
      <c r="D41" s="204"/>
      <c r="E41" s="136" t="s">
        <v>670</v>
      </c>
      <c r="J41" s="173"/>
      <c r="K41" s="173"/>
      <c r="L41" s="173"/>
      <c r="R41" s="172"/>
      <c r="S41" s="172"/>
    </row>
    <row r="42" spans="2:19">
      <c r="B42" s="204" t="s">
        <v>137</v>
      </c>
      <c r="D42" s="204"/>
      <c r="E42" s="136" t="s">
        <v>671</v>
      </c>
      <c r="R42" s="172"/>
      <c r="S42" s="172"/>
    </row>
    <row r="43" spans="2:19">
      <c r="B43" s="204" t="s">
        <v>139</v>
      </c>
      <c r="D43" s="204"/>
      <c r="E43" s="136" t="s">
        <v>672</v>
      </c>
      <c r="R43" s="172"/>
      <c r="S43" s="172"/>
    </row>
    <row r="44" spans="2:19">
      <c r="B44" s="205" t="s">
        <v>141</v>
      </c>
      <c r="D44" s="205"/>
      <c r="R44" s="172"/>
      <c r="S44" s="172"/>
    </row>
    <row r="45" spans="2:19">
      <c r="B45" s="205" t="s">
        <v>143</v>
      </c>
      <c r="D45" s="205"/>
      <c r="R45" s="172"/>
      <c r="S45" s="172"/>
    </row>
    <row r="46" spans="2:19">
      <c r="B46" s="136" t="s">
        <v>145</v>
      </c>
      <c r="D46" s="136"/>
      <c r="R46" s="169"/>
      <c r="S46" s="169"/>
    </row>
    <row r="47" spans="2:19">
      <c r="B47" s="206" t="s">
        <v>146</v>
      </c>
      <c r="D47" s="206"/>
      <c r="R47" s="169"/>
      <c r="S47" s="169"/>
    </row>
    <row r="48" spans="2:19">
      <c r="B48" s="136" t="s">
        <v>147</v>
      </c>
      <c r="D48" s="136"/>
      <c r="R48" s="169"/>
      <c r="S48" s="169"/>
    </row>
    <row r="49" spans="2:19">
      <c r="B49" s="136" t="s">
        <v>148</v>
      </c>
      <c r="D49" s="136"/>
      <c r="R49" s="169"/>
      <c r="S49" s="169"/>
    </row>
    <row r="50" spans="2:19">
      <c r="B50" s="207" t="s">
        <v>149</v>
      </c>
      <c r="D50" s="207"/>
      <c r="R50" s="172"/>
      <c r="S50" s="172"/>
    </row>
    <row r="51" spans="2:19">
      <c r="B51" s="207" t="s">
        <v>150</v>
      </c>
      <c r="D51" s="207"/>
      <c r="R51" s="172"/>
      <c r="S51" s="172"/>
    </row>
    <row r="52" spans="2:19">
      <c r="B52" s="205" t="s">
        <v>151</v>
      </c>
      <c r="D52" s="205"/>
    </row>
    <row r="53" spans="2:19">
      <c r="B53" s="204" t="s">
        <v>117</v>
      </c>
      <c r="D53" s="204"/>
    </row>
    <row r="54" spans="2:19">
      <c r="B54" s="204" t="s">
        <v>152</v>
      </c>
      <c r="C54" s="184"/>
      <c r="D54" s="204"/>
    </row>
    <row r="55" spans="2:19">
      <c r="B55" s="204" t="s">
        <v>153</v>
      </c>
      <c r="C55" s="184"/>
      <c r="D55" s="204"/>
    </row>
    <row r="56" spans="2:19">
      <c r="B56" s="184" t="s">
        <v>499</v>
      </c>
      <c r="D56" s="184"/>
    </row>
    <row r="57" spans="2:19">
      <c r="B57" s="184" t="s">
        <v>500</v>
      </c>
      <c r="D57" s="184"/>
    </row>
  </sheetData>
  <mergeCells count="14">
    <mergeCell ref="E26:F26"/>
    <mergeCell ref="F7:G7"/>
    <mergeCell ref="A2:P2"/>
    <mergeCell ref="A15:B15"/>
    <mergeCell ref="M7:M8"/>
    <mergeCell ref="A6:A8"/>
    <mergeCell ref="B6:B8"/>
    <mergeCell ref="N7:N8"/>
    <mergeCell ref="M6:Q6"/>
    <mergeCell ref="D6:D7"/>
    <mergeCell ref="E6:L6"/>
    <mergeCell ref="P4:R4"/>
    <mergeCell ref="C6:C8"/>
    <mergeCell ref="R6:R7"/>
  </mergeCells>
  <phoneticPr fontId="16"/>
  <dataValidations count="6">
    <dataValidation type="list" allowBlank="1" showInputMessage="1" showErrorMessage="1" sqref="B14" xr:uid="{A2BED78F-24FB-404F-96DE-59B7767D2A6A}">
      <formula1>$B$29:$B$57</formula1>
    </dataValidation>
    <dataValidation type="list" allowBlank="1" showInputMessage="1" showErrorMessage="1" sqref="B12:B13" xr:uid="{46684480-B461-46DE-B744-664C3A8F1AD3}">
      <formula1>B$29:B$57</formula1>
    </dataValidation>
    <dataValidation type="list" allowBlank="1" showInputMessage="1" showErrorMessage="1" sqref="B9:B11" xr:uid="{DEAD57ED-C0CB-45FF-925A-1DBEE6423AE4}">
      <formula1>$B$26:$B$54</formula1>
    </dataValidation>
    <dataValidation type="list" allowBlank="1" showInputMessage="1" showErrorMessage="1" sqref="N9:N14" xr:uid="{4E02DAC9-3004-447F-A1C1-3238E1A28CFB}">
      <formula1>$T$15:$T$16</formula1>
    </dataValidation>
    <dataValidation type="list" allowBlank="1" showInputMessage="1" showErrorMessage="1" sqref="M9:M14" xr:uid="{616231BA-A02C-40D0-90F2-C417B378F8A9}">
      <formula1>$T$6:$T$10</formula1>
    </dataValidation>
    <dataValidation type="list" allowBlank="1" showInputMessage="1" showErrorMessage="1" sqref="C9:C14" xr:uid="{ED76D6E8-7180-4591-B38A-9559B34C2114}">
      <formula1>$E$29:$E$43</formula1>
    </dataValidation>
  </dataValidations>
  <pageMargins left="0.70866141732283472" right="0.70866141732283472" top="0.35433070866141736" bottom="0.15748031496062992" header="0.31496062992125984" footer="0.31496062992125984"/>
  <pageSetup paperSize="9" scale="38" fitToHeight="0"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8B41-4DEE-4BEB-89F0-D246339A42C7}">
  <sheetPr>
    <tabColor rgb="FFFF0000"/>
    <pageSetUpPr fitToPage="1"/>
  </sheetPr>
  <dimension ref="A1:R57"/>
  <sheetViews>
    <sheetView view="pageBreakPreview" zoomScale="80" zoomScaleNormal="110" zoomScaleSheetLayoutView="80" workbookViewId="0">
      <selection activeCell="I14" sqref="I14"/>
    </sheetView>
  </sheetViews>
  <sheetFormatPr defaultColWidth="9" defaultRowHeight="13.5"/>
  <cols>
    <col min="1" max="1" width="23.25" style="171" customWidth="1"/>
    <col min="2" max="2" width="26.25" style="171" customWidth="1"/>
    <col min="3" max="3" width="10.125" style="171" customWidth="1"/>
    <col min="4" max="5" width="21" style="171" customWidth="1"/>
    <col min="6" max="6" width="20.125" style="136" customWidth="1"/>
    <col min="7" max="7" width="16.875" style="136" customWidth="1"/>
    <col min="8" max="8" width="6.375" style="136" customWidth="1"/>
    <col min="9" max="9" width="20.125" style="136" customWidth="1"/>
    <col min="10" max="10" width="18.625" style="136" customWidth="1"/>
    <col min="11" max="11" width="19.125" style="136" customWidth="1"/>
    <col min="12" max="12" width="18.125" style="136" customWidth="1"/>
    <col min="13" max="13" width="15.875" style="136" customWidth="1"/>
    <col min="14" max="14" width="16.25" style="136" customWidth="1"/>
    <col min="15" max="15" width="18" style="136" customWidth="1"/>
    <col min="16" max="16" width="1.5" style="136" customWidth="1"/>
    <col min="17" max="17" width="14.25" style="136" customWidth="1"/>
    <col min="18" max="18" width="9.5" style="136" bestFit="1" customWidth="1"/>
    <col min="19" max="19" width="42.125" style="136" bestFit="1" customWidth="1"/>
    <col min="20" max="20" width="11.25" style="136" bestFit="1" customWidth="1"/>
    <col min="21" max="16384" width="9" style="136"/>
  </cols>
  <sheetData>
    <row r="1" spans="1:18" ht="18.75">
      <c r="A1" s="133" t="s">
        <v>108</v>
      </c>
      <c r="B1" s="133"/>
      <c r="C1" s="133"/>
      <c r="D1" s="133"/>
      <c r="E1" s="133"/>
      <c r="F1" s="133"/>
      <c r="G1" s="133"/>
      <c r="H1" s="133"/>
      <c r="I1" s="134"/>
      <c r="J1" s="134"/>
      <c r="K1" s="134"/>
      <c r="L1" s="134"/>
      <c r="M1" s="134"/>
      <c r="N1" s="134"/>
      <c r="O1" s="134"/>
      <c r="P1" s="135"/>
    </row>
    <row r="2" spans="1:18" ht="23.25" customHeight="1">
      <c r="A2" s="558" t="str">
        <f>"令和"&amp;DBCS(TEXT(第1号!W6,"e"))&amp;"年度富山県介護テクノロジー定着支援事業　補助金所要額調書（(2)介護テクノロジーパッケージ型導入支援事業）"</f>
        <v>令和７年度富山県介護テクノロジー定着支援事業　補助金所要額調書（(2)介護テクノロジーパッケージ型導入支援事業）</v>
      </c>
      <c r="B2" s="558"/>
      <c r="C2" s="558"/>
      <c r="D2" s="558"/>
      <c r="E2" s="558"/>
      <c r="F2" s="558"/>
      <c r="G2" s="558"/>
      <c r="H2" s="558"/>
      <c r="I2" s="558"/>
      <c r="J2" s="558"/>
      <c r="K2" s="558"/>
      <c r="L2" s="558"/>
      <c r="M2" s="558"/>
      <c r="N2" s="558"/>
      <c r="O2" s="558"/>
      <c r="P2" s="137"/>
      <c r="Q2" s="138"/>
    </row>
    <row r="3" spans="1:18" ht="60.75" customHeight="1" thickBot="1">
      <c r="A3" s="139"/>
      <c r="B3" s="139"/>
      <c r="C3" s="354"/>
      <c r="D3" s="328"/>
      <c r="E3" s="328"/>
      <c r="F3" s="139"/>
      <c r="G3" s="328"/>
      <c r="H3" s="328"/>
      <c r="I3" s="139"/>
      <c r="J3" s="139"/>
      <c r="K3" s="139"/>
      <c r="L3" s="328"/>
      <c r="M3" s="328"/>
      <c r="N3" s="139"/>
      <c r="O3" s="139"/>
      <c r="P3" s="137"/>
      <c r="Q3" s="138"/>
    </row>
    <row r="4" spans="1:18" s="140" customFormat="1" ht="20.25" customHeight="1" thickBot="1">
      <c r="F4" s="141"/>
      <c r="G4" s="141"/>
      <c r="H4" s="141"/>
      <c r="L4" s="350" t="s">
        <v>90</v>
      </c>
      <c r="M4" s="565">
        <f>第1号!$F$8</f>
        <v>0</v>
      </c>
      <c r="N4" s="566"/>
      <c r="O4" s="567"/>
      <c r="P4" s="142"/>
      <c r="Q4" s="143"/>
    </row>
    <row r="5" spans="1:18" s="140" customFormat="1" ht="20.25" customHeight="1">
      <c r="F5" s="141"/>
      <c r="G5" s="141"/>
      <c r="H5" s="141"/>
      <c r="L5" s="333"/>
      <c r="M5" s="355"/>
      <c r="N5" s="246"/>
      <c r="O5" s="246"/>
      <c r="P5" s="142"/>
      <c r="Q5" s="143"/>
    </row>
    <row r="6" spans="1:18" s="140" customFormat="1" ht="20.25" customHeight="1">
      <c r="F6" s="141"/>
      <c r="G6" s="141"/>
      <c r="H6" s="141"/>
      <c r="K6" s="333"/>
      <c r="L6" s="333"/>
      <c r="M6" s="145"/>
      <c r="N6" s="246"/>
      <c r="O6" s="335" t="s">
        <v>535</v>
      </c>
      <c r="P6" s="142"/>
      <c r="Q6" s="143"/>
    </row>
    <row r="7" spans="1:18" ht="22.5" customHeight="1">
      <c r="A7" s="561" t="s">
        <v>109</v>
      </c>
      <c r="B7" s="561" t="s">
        <v>110</v>
      </c>
      <c r="C7" s="568" t="s">
        <v>657</v>
      </c>
      <c r="D7" s="568" t="s">
        <v>634</v>
      </c>
      <c r="E7" s="585" t="s">
        <v>635</v>
      </c>
      <c r="F7" s="579" t="s">
        <v>638</v>
      </c>
      <c r="G7" s="580"/>
      <c r="H7" s="580"/>
      <c r="I7" s="580"/>
      <c r="J7" s="580"/>
      <c r="K7" s="580"/>
      <c r="L7" s="580"/>
      <c r="M7" s="581"/>
      <c r="N7" s="573" t="s">
        <v>505</v>
      </c>
      <c r="O7" s="573" t="s">
        <v>533</v>
      </c>
      <c r="P7" s="145"/>
      <c r="Q7" s="146"/>
    </row>
    <row r="8" spans="1:18" ht="27">
      <c r="A8" s="561"/>
      <c r="B8" s="561"/>
      <c r="C8" s="569"/>
      <c r="D8" s="584"/>
      <c r="E8" s="586"/>
      <c r="F8" s="147" t="s">
        <v>112</v>
      </c>
      <c r="G8" s="575" t="s">
        <v>693</v>
      </c>
      <c r="H8" s="576"/>
      <c r="I8" s="407" t="s">
        <v>113</v>
      </c>
      <c r="J8" s="416" t="s">
        <v>626</v>
      </c>
      <c r="K8" s="423" t="s">
        <v>629</v>
      </c>
      <c r="L8" s="418" t="s">
        <v>654</v>
      </c>
      <c r="M8" s="419" t="s">
        <v>614</v>
      </c>
      <c r="N8" s="574"/>
      <c r="O8" s="574"/>
      <c r="P8" s="148"/>
    </row>
    <row r="9" spans="1:18" ht="16.5" customHeight="1">
      <c r="A9" s="561"/>
      <c r="B9" s="561"/>
      <c r="C9" s="570"/>
      <c r="D9" s="334" t="s">
        <v>613</v>
      </c>
      <c r="E9" s="332" t="s">
        <v>114</v>
      </c>
      <c r="F9" s="149" t="s">
        <v>116</v>
      </c>
      <c r="G9" s="250" t="s">
        <v>522</v>
      </c>
      <c r="H9" s="250" t="s">
        <v>520</v>
      </c>
      <c r="I9" s="150" t="s">
        <v>523</v>
      </c>
      <c r="J9" s="150" t="s">
        <v>524</v>
      </c>
      <c r="K9" s="250" t="s">
        <v>639</v>
      </c>
      <c r="L9" s="250" t="s">
        <v>616</v>
      </c>
      <c r="M9" s="421" t="s">
        <v>615</v>
      </c>
      <c r="N9" s="249" t="s">
        <v>640</v>
      </c>
      <c r="O9" s="151" t="s">
        <v>623</v>
      </c>
      <c r="P9" s="152"/>
    </row>
    <row r="10" spans="1:18" ht="39" customHeight="1">
      <c r="A10" s="174"/>
      <c r="B10" s="175"/>
      <c r="C10" s="317"/>
      <c r="D10" s="322"/>
      <c r="E10" s="322"/>
      <c r="F10" s="180"/>
      <c r="G10" s="434"/>
      <c r="H10" s="434"/>
      <c r="I10" s="179"/>
      <c r="J10" s="185">
        <f t="shared" ref="J10:J15" si="0">F10-I10</f>
        <v>0</v>
      </c>
      <c r="K10" s="197">
        <f t="shared" ref="K10:K15" si="1">ROUNDDOWN(J10*$R$14,-3)</f>
        <v>0</v>
      </c>
      <c r="L10" s="319">
        <f>IF((G10*$R$14-$R$13*H10)&lt;0,0,G10*$R$14-$R$13*H10)</f>
        <v>0</v>
      </c>
      <c r="M10" s="319">
        <f>ROUNDDOWN(K10-L10,-3)</f>
        <v>0</v>
      </c>
      <c r="N10" s="193" t="str">
        <f>IF(F10&gt;0,10000000,"")</f>
        <v/>
      </c>
      <c r="O10" s="188">
        <f>MIN(M10,$R$11)</f>
        <v>0</v>
      </c>
      <c r="P10" s="153"/>
    </row>
    <row r="11" spans="1:18" ht="39" customHeight="1">
      <c r="A11" s="174"/>
      <c r="B11" s="175"/>
      <c r="C11" s="317"/>
      <c r="D11" s="322"/>
      <c r="E11" s="322"/>
      <c r="F11" s="180"/>
      <c r="G11" s="270"/>
      <c r="H11" s="435"/>
      <c r="I11" s="178"/>
      <c r="J11" s="186">
        <f t="shared" si="0"/>
        <v>0</v>
      </c>
      <c r="K11" s="197">
        <f t="shared" si="1"/>
        <v>0</v>
      </c>
      <c r="L11" s="319">
        <f t="shared" ref="L11:L15" si="2">IF((G11*$R$14-$R$13*H11)&lt;0,0,G11*$R$14-$R$13*H11)</f>
        <v>0</v>
      </c>
      <c r="M11" s="319">
        <f t="shared" ref="M11:M15" si="3">ROUNDDOWN(K11-L11,-3)</f>
        <v>0</v>
      </c>
      <c r="N11" s="193" t="str">
        <f t="shared" ref="N11:N15" si="4">IF(F11&gt;0,10000000,"")</f>
        <v/>
      </c>
      <c r="O11" s="197">
        <f t="shared" ref="O11:O15" si="5">MIN(M11,$R$11)</f>
        <v>0</v>
      </c>
      <c r="P11" s="153"/>
      <c r="Q11" s="136" t="s">
        <v>158</v>
      </c>
      <c r="R11" s="136">
        <v>10000000</v>
      </c>
    </row>
    <row r="12" spans="1:18" ht="39" customHeight="1">
      <c r="A12" s="174"/>
      <c r="B12" s="175"/>
      <c r="C12" s="317"/>
      <c r="D12" s="322"/>
      <c r="E12" s="322"/>
      <c r="F12" s="180"/>
      <c r="G12" s="270"/>
      <c r="H12" s="435"/>
      <c r="I12" s="179"/>
      <c r="J12" s="185">
        <f t="shared" si="0"/>
        <v>0</v>
      </c>
      <c r="K12" s="197">
        <f t="shared" si="1"/>
        <v>0</v>
      </c>
      <c r="L12" s="319">
        <f t="shared" si="2"/>
        <v>0</v>
      </c>
      <c r="M12" s="319">
        <f t="shared" si="3"/>
        <v>0</v>
      </c>
      <c r="N12" s="193" t="str">
        <f t="shared" si="4"/>
        <v/>
      </c>
      <c r="O12" s="197">
        <f t="shared" si="5"/>
        <v>0</v>
      </c>
      <c r="P12" s="153"/>
      <c r="Q12" s="136" t="s">
        <v>118</v>
      </c>
      <c r="R12" s="136">
        <v>10000000</v>
      </c>
    </row>
    <row r="13" spans="1:18" ht="39" customHeight="1">
      <c r="A13" s="181"/>
      <c r="B13" s="175"/>
      <c r="C13" s="317"/>
      <c r="D13" s="176"/>
      <c r="E13" s="176"/>
      <c r="F13" s="180"/>
      <c r="G13" s="435"/>
      <c r="H13" s="435"/>
      <c r="I13" s="179"/>
      <c r="J13" s="185">
        <f t="shared" si="0"/>
        <v>0</v>
      </c>
      <c r="K13" s="197">
        <f t="shared" si="1"/>
        <v>0</v>
      </c>
      <c r="L13" s="319">
        <f t="shared" si="2"/>
        <v>0</v>
      </c>
      <c r="M13" s="319">
        <f t="shared" si="3"/>
        <v>0</v>
      </c>
      <c r="N13" s="193" t="str">
        <f t="shared" si="4"/>
        <v/>
      </c>
      <c r="O13" s="197">
        <f t="shared" si="5"/>
        <v>0</v>
      </c>
      <c r="P13" s="153"/>
      <c r="Q13" s="136" t="s">
        <v>521</v>
      </c>
      <c r="R13" s="136">
        <v>100000</v>
      </c>
    </row>
    <row r="14" spans="1:18" ht="39" customHeight="1">
      <c r="A14" s="181"/>
      <c r="B14" s="175"/>
      <c r="C14" s="317"/>
      <c r="D14" s="176"/>
      <c r="E14" s="176"/>
      <c r="F14" s="180"/>
      <c r="G14" s="435"/>
      <c r="H14" s="435"/>
      <c r="I14" s="179"/>
      <c r="J14" s="185">
        <f t="shared" si="0"/>
        <v>0</v>
      </c>
      <c r="K14" s="197">
        <f t="shared" si="1"/>
        <v>0</v>
      </c>
      <c r="L14" s="319">
        <f t="shared" si="2"/>
        <v>0</v>
      </c>
      <c r="M14" s="319">
        <f t="shared" si="3"/>
        <v>0</v>
      </c>
      <c r="N14" s="193" t="str">
        <f t="shared" si="4"/>
        <v/>
      </c>
      <c r="O14" s="197">
        <f t="shared" si="5"/>
        <v>0</v>
      </c>
      <c r="P14" s="153"/>
      <c r="Q14" s="136" t="s">
        <v>497</v>
      </c>
      <c r="R14" s="136">
        <v>0.75</v>
      </c>
    </row>
    <row r="15" spans="1:18" ht="39" customHeight="1" thickBot="1">
      <c r="A15" s="181"/>
      <c r="B15" s="182"/>
      <c r="C15" s="317"/>
      <c r="D15" s="183"/>
      <c r="E15" s="183"/>
      <c r="F15" s="177"/>
      <c r="G15" s="436"/>
      <c r="H15" s="436"/>
      <c r="I15" s="178"/>
      <c r="J15" s="186">
        <f t="shared" si="0"/>
        <v>0</v>
      </c>
      <c r="K15" s="198">
        <f t="shared" si="1"/>
        <v>0</v>
      </c>
      <c r="L15" s="319">
        <f t="shared" si="2"/>
        <v>0</v>
      </c>
      <c r="M15" s="319">
        <f t="shared" si="3"/>
        <v>0</v>
      </c>
      <c r="N15" s="187" t="str">
        <f t="shared" si="4"/>
        <v/>
      </c>
      <c r="O15" s="197">
        <f t="shared" si="5"/>
        <v>0</v>
      </c>
      <c r="P15" s="153"/>
    </row>
    <row r="16" spans="1:18" ht="35.25" customHeight="1" thickTop="1">
      <c r="A16" s="556" t="s">
        <v>119</v>
      </c>
      <c r="B16" s="587"/>
      <c r="C16" s="587"/>
      <c r="D16" s="587"/>
      <c r="E16" s="557"/>
      <c r="F16" s="190">
        <f>SUM(F10:F15)</f>
        <v>0</v>
      </c>
      <c r="G16" s="264">
        <f>SUM(G10:G15)</f>
        <v>0</v>
      </c>
      <c r="H16" s="264">
        <f>SUM(H10:H15)</f>
        <v>0</v>
      </c>
      <c r="I16" s="190">
        <f>SUM(I10:I15)</f>
        <v>0</v>
      </c>
      <c r="J16" s="189">
        <f>SUM(J10:J15)</f>
        <v>0</v>
      </c>
      <c r="K16" s="194"/>
      <c r="L16" s="194"/>
      <c r="M16" s="194"/>
      <c r="N16" s="194"/>
      <c r="O16" s="330">
        <f>MIN(SUM(O10:O15),R12)</f>
        <v>0</v>
      </c>
      <c r="P16" s="156"/>
    </row>
    <row r="17" spans="1:18" ht="20.25" customHeight="1">
      <c r="A17" s="136"/>
      <c r="B17" s="136"/>
      <c r="C17" s="136"/>
      <c r="D17" s="136"/>
      <c r="E17" s="136"/>
      <c r="F17" s="156"/>
      <c r="G17" s="156"/>
      <c r="H17" s="156"/>
      <c r="K17" s="159"/>
      <c r="L17" s="159"/>
      <c r="M17" s="159"/>
      <c r="N17" s="199"/>
      <c r="O17" s="398" t="s">
        <v>689</v>
      </c>
      <c r="P17" s="158"/>
    </row>
    <row r="18" spans="1:18">
      <c r="A18" s="136"/>
      <c r="B18" s="136"/>
      <c r="C18" s="136"/>
      <c r="D18" s="136"/>
      <c r="E18" s="136"/>
      <c r="F18" s="156"/>
      <c r="G18" s="156"/>
      <c r="H18" s="156"/>
      <c r="K18" s="159"/>
      <c r="L18" s="159"/>
      <c r="M18" s="159"/>
      <c r="N18" s="159"/>
      <c r="O18" s="158"/>
      <c r="P18" s="158"/>
    </row>
    <row r="19" spans="1:18" s="160" customFormat="1">
      <c r="A19" s="136" t="s">
        <v>496</v>
      </c>
      <c r="B19" s="136"/>
      <c r="C19" s="161"/>
      <c r="D19" s="136"/>
      <c r="E19" s="136"/>
      <c r="F19" s="136"/>
      <c r="G19" s="136"/>
      <c r="H19" s="136"/>
      <c r="I19" s="136"/>
      <c r="J19" s="136"/>
      <c r="Q19" s="136"/>
      <c r="R19" s="136"/>
    </row>
    <row r="20" spans="1:18" s="160" customFormat="1">
      <c r="A20" s="136" t="s">
        <v>120</v>
      </c>
      <c r="B20" s="161"/>
      <c r="C20" s="136"/>
      <c r="D20" s="161"/>
      <c r="E20" s="161"/>
      <c r="F20" s="136"/>
      <c r="G20" s="136"/>
      <c r="H20" s="136"/>
      <c r="I20" s="136"/>
      <c r="J20" s="136"/>
    </row>
    <row r="21" spans="1:18" s="160" customFormat="1">
      <c r="A21" s="136" t="s">
        <v>121</v>
      </c>
      <c r="B21" s="136"/>
      <c r="C21" s="136"/>
      <c r="D21" s="136"/>
      <c r="E21" s="136"/>
      <c r="F21" s="136"/>
      <c r="G21" s="136"/>
      <c r="H21" s="136"/>
      <c r="I21" s="136"/>
      <c r="J21" s="136"/>
    </row>
    <row r="22" spans="1:18" s="160" customFormat="1">
      <c r="A22" s="136" t="s">
        <v>618</v>
      </c>
      <c r="B22" s="136"/>
      <c r="C22" s="136"/>
      <c r="D22" s="136"/>
      <c r="E22" s="136"/>
      <c r="F22" s="136"/>
      <c r="G22" s="136"/>
      <c r="H22" s="136"/>
      <c r="I22" s="136"/>
      <c r="J22" s="136"/>
    </row>
    <row r="23" spans="1:18" s="160" customFormat="1">
      <c r="B23" s="136"/>
      <c r="C23" s="136"/>
      <c r="D23" s="136"/>
      <c r="E23" s="136"/>
      <c r="F23" s="136"/>
      <c r="G23" s="136"/>
      <c r="H23" s="136"/>
      <c r="I23" s="136"/>
      <c r="J23" s="136"/>
    </row>
    <row r="24" spans="1:18" s="160" customFormat="1">
      <c r="A24" s="136"/>
      <c r="B24" s="136"/>
      <c r="C24" s="136"/>
      <c r="D24" s="136"/>
      <c r="E24" s="136"/>
      <c r="F24" s="136"/>
      <c r="G24" s="136"/>
      <c r="H24" s="136"/>
      <c r="I24" s="136"/>
      <c r="J24" s="136"/>
    </row>
    <row r="25" spans="1:18" s="160" customFormat="1">
      <c r="A25" s="136"/>
      <c r="B25" s="136"/>
      <c r="C25" s="163"/>
      <c r="D25" s="136"/>
      <c r="E25" s="136"/>
      <c r="F25" s="136"/>
      <c r="G25" s="136"/>
      <c r="H25" s="136"/>
      <c r="I25" s="136"/>
      <c r="J25" s="136"/>
    </row>
    <row r="26" spans="1:18" s="160" customFormat="1">
      <c r="A26" s="163"/>
      <c r="B26" s="163"/>
      <c r="D26" s="163"/>
      <c r="E26" s="163"/>
      <c r="F26" s="136"/>
      <c r="G26" s="136"/>
      <c r="H26" s="136"/>
      <c r="I26" s="136"/>
      <c r="J26" s="136"/>
      <c r="R26" s="162"/>
    </row>
    <row r="27" spans="1:18" s="160" customFormat="1" ht="12">
      <c r="F27" s="553"/>
      <c r="G27" s="553"/>
      <c r="H27" s="553"/>
      <c r="I27" s="553"/>
      <c r="J27" s="164"/>
      <c r="R27" s="162"/>
    </row>
    <row r="28" spans="1:18" s="160" customFormat="1" ht="12">
      <c r="J28" s="166"/>
      <c r="R28" s="165"/>
    </row>
    <row r="29" spans="1:18" s="160" customFormat="1" ht="12">
      <c r="B29" s="160" t="s">
        <v>122</v>
      </c>
      <c r="F29" s="160" t="s">
        <v>658</v>
      </c>
      <c r="J29" s="166"/>
      <c r="R29" s="162"/>
    </row>
    <row r="30" spans="1:18" s="160" customFormat="1">
      <c r="B30" s="160" t="s">
        <v>123</v>
      </c>
      <c r="C30" s="167"/>
      <c r="F30" s="160" t="s">
        <v>659</v>
      </c>
      <c r="J30" s="166"/>
      <c r="R30" s="162"/>
    </row>
    <row r="31" spans="1:18" s="160" customFormat="1" ht="15" customHeight="1">
      <c r="A31" s="167"/>
      <c r="B31" s="167" t="s">
        <v>124</v>
      </c>
      <c r="C31" s="136"/>
      <c r="D31" s="167"/>
      <c r="E31" s="167"/>
      <c r="F31" s="168" t="s">
        <v>660</v>
      </c>
      <c r="G31" s="168"/>
      <c r="H31" s="168"/>
      <c r="I31" s="168"/>
      <c r="J31" s="168"/>
      <c r="K31" s="169"/>
      <c r="L31" s="169"/>
      <c r="M31" s="169"/>
      <c r="N31" s="169"/>
      <c r="R31" s="162"/>
    </row>
    <row r="32" spans="1:18" s="160" customFormat="1">
      <c r="A32" s="136"/>
      <c r="B32" s="136" t="s">
        <v>125</v>
      </c>
      <c r="C32" s="171"/>
      <c r="D32" s="136"/>
      <c r="E32" s="136"/>
      <c r="F32" s="167" t="s">
        <v>661</v>
      </c>
      <c r="G32" s="167"/>
      <c r="H32" s="167"/>
      <c r="I32" s="167"/>
      <c r="J32" s="167"/>
      <c r="K32" s="169"/>
      <c r="L32" s="169"/>
      <c r="M32" s="169"/>
      <c r="N32" s="169"/>
      <c r="R32" s="170"/>
    </row>
    <row r="33" spans="2:18">
      <c r="B33" s="171" t="s">
        <v>126</v>
      </c>
      <c r="F33" s="136" t="s">
        <v>662</v>
      </c>
      <c r="Q33" s="160"/>
    </row>
    <row r="34" spans="2:18">
      <c r="B34" s="171" t="s">
        <v>127</v>
      </c>
      <c r="F34" s="136" t="s">
        <v>663</v>
      </c>
    </row>
    <row r="35" spans="2:18">
      <c r="B35" s="171" t="s">
        <v>128</v>
      </c>
      <c r="F35" s="136" t="s">
        <v>665</v>
      </c>
    </row>
    <row r="36" spans="2:18">
      <c r="B36" s="171" t="s">
        <v>129</v>
      </c>
      <c r="F36" s="136" t="s">
        <v>664</v>
      </c>
    </row>
    <row r="37" spans="2:18">
      <c r="B37" s="171" t="s">
        <v>130</v>
      </c>
      <c r="F37" s="136" t="s">
        <v>666</v>
      </c>
    </row>
    <row r="38" spans="2:18">
      <c r="B38" s="171" t="s">
        <v>131</v>
      </c>
      <c r="F38" s="136" t="s">
        <v>667</v>
      </c>
      <c r="Q38" s="172"/>
      <c r="R38" s="172"/>
    </row>
    <row r="39" spans="2:18">
      <c r="B39" s="171" t="s">
        <v>132</v>
      </c>
      <c r="F39" s="136" t="s">
        <v>668</v>
      </c>
      <c r="K39" s="136" t="s">
        <v>134</v>
      </c>
      <c r="Q39" s="172"/>
      <c r="R39" s="172"/>
    </row>
    <row r="40" spans="2:18">
      <c r="B40" s="171" t="s">
        <v>133</v>
      </c>
      <c r="F40" s="136" t="s">
        <v>669</v>
      </c>
      <c r="K40" s="136" t="s">
        <v>136</v>
      </c>
      <c r="Q40" s="172"/>
      <c r="R40" s="172"/>
    </row>
    <row r="41" spans="2:18">
      <c r="B41" s="171" t="s">
        <v>135</v>
      </c>
      <c r="F41" s="136" t="s">
        <v>670</v>
      </c>
      <c r="K41" s="136" t="s">
        <v>138</v>
      </c>
      <c r="Q41" s="172"/>
      <c r="R41" s="172"/>
    </row>
    <row r="42" spans="2:18">
      <c r="B42" s="171" t="s">
        <v>137</v>
      </c>
      <c r="F42" s="136" t="s">
        <v>671</v>
      </c>
      <c r="K42" s="173" t="s">
        <v>140</v>
      </c>
      <c r="L42" s="173"/>
      <c r="M42" s="173"/>
      <c r="Q42" s="172"/>
      <c r="R42" s="172"/>
    </row>
    <row r="43" spans="2:18">
      <c r="B43" s="171" t="s">
        <v>139</v>
      </c>
      <c r="F43" s="136" t="s">
        <v>672</v>
      </c>
      <c r="K43" s="136" t="s">
        <v>142</v>
      </c>
      <c r="Q43" s="172"/>
      <c r="R43" s="172"/>
    </row>
    <row r="44" spans="2:18">
      <c r="B44" s="171" t="s">
        <v>141</v>
      </c>
      <c r="K44" s="136" t="s">
        <v>144</v>
      </c>
      <c r="Q44" s="172"/>
      <c r="R44" s="172"/>
    </row>
    <row r="45" spans="2:18">
      <c r="B45" s="171" t="s">
        <v>143</v>
      </c>
      <c r="Q45" s="172"/>
      <c r="R45" s="172"/>
    </row>
    <row r="46" spans="2:18">
      <c r="B46" s="171" t="s">
        <v>145</v>
      </c>
      <c r="Q46" s="172"/>
      <c r="R46" s="172"/>
    </row>
    <row r="47" spans="2:18">
      <c r="B47" s="171" t="s">
        <v>146</v>
      </c>
      <c r="Q47" s="172"/>
      <c r="R47" s="172"/>
    </row>
    <row r="48" spans="2:18">
      <c r="B48" s="171" t="s">
        <v>147</v>
      </c>
      <c r="Q48" s="169"/>
      <c r="R48" s="169"/>
    </row>
    <row r="49" spans="2:18">
      <c r="B49" s="171" t="s">
        <v>148</v>
      </c>
      <c r="Q49" s="169"/>
      <c r="R49" s="169"/>
    </row>
    <row r="50" spans="2:18">
      <c r="B50" s="171" t="s">
        <v>149</v>
      </c>
      <c r="Q50" s="169"/>
      <c r="R50" s="169"/>
    </row>
    <row r="51" spans="2:18">
      <c r="B51" s="171" t="s">
        <v>150</v>
      </c>
      <c r="Q51" s="169"/>
      <c r="R51" s="169"/>
    </row>
    <row r="52" spans="2:18">
      <c r="B52" s="171" t="s">
        <v>151</v>
      </c>
      <c r="Q52" s="172"/>
      <c r="R52" s="172"/>
    </row>
    <row r="53" spans="2:18">
      <c r="B53" s="171" t="s">
        <v>117</v>
      </c>
      <c r="Q53" s="172"/>
      <c r="R53" s="172"/>
    </row>
    <row r="54" spans="2:18">
      <c r="B54" s="171" t="s">
        <v>152</v>
      </c>
      <c r="C54" s="184"/>
    </row>
    <row r="55" spans="2:18">
      <c r="B55" s="171" t="s">
        <v>153</v>
      </c>
      <c r="C55" s="184"/>
    </row>
    <row r="56" spans="2:18">
      <c r="B56" s="184" t="s">
        <v>499</v>
      </c>
      <c r="D56" s="184"/>
      <c r="E56" s="184"/>
    </row>
    <row r="57" spans="2:18">
      <c r="B57" s="184" t="s">
        <v>500</v>
      </c>
      <c r="D57" s="184"/>
      <c r="E57" s="184"/>
    </row>
  </sheetData>
  <sheetProtection sheet="1" objects="1" scenarios="1"/>
  <mergeCells count="13">
    <mergeCell ref="F27:I27"/>
    <mergeCell ref="A2:O2"/>
    <mergeCell ref="G8:H8"/>
    <mergeCell ref="A7:A9"/>
    <mergeCell ref="B7:B9"/>
    <mergeCell ref="D7:D8"/>
    <mergeCell ref="E7:E8"/>
    <mergeCell ref="F7:M7"/>
    <mergeCell ref="A16:E16"/>
    <mergeCell ref="M4:O4"/>
    <mergeCell ref="C7:C9"/>
    <mergeCell ref="N7:N8"/>
    <mergeCell ref="O7:O8"/>
  </mergeCells>
  <phoneticPr fontId="1"/>
  <dataValidations count="3">
    <dataValidation type="list" allowBlank="1" showInputMessage="1" showErrorMessage="1" sqref="B13:B15" xr:uid="{8C8E9A75-16C7-48CF-8405-00AA932C4F50}">
      <formula1>$B$29:$B$57</formula1>
    </dataValidation>
    <dataValidation type="list" allowBlank="1" showInputMessage="1" showErrorMessage="1" sqref="B10:B12" xr:uid="{80E00C78-5F69-4D42-BAA0-FBFE74DD7CF8}">
      <formula1>$B$28:$B$56</formula1>
    </dataValidation>
    <dataValidation type="list" allowBlank="1" showInputMessage="1" showErrorMessage="1" sqref="C10:C15" xr:uid="{ABC9D2CC-78AD-4363-95C7-1E42C6F0EEB2}">
      <formula1>$F$29:$F$43</formula1>
    </dataValidation>
  </dataValidations>
  <pageMargins left="0.70866141732283472" right="0.70866141732283472" top="0.35433070866141736" bottom="0.15748031496062992" header="0.31496062992125984" footer="0.31496062992125984"/>
  <pageSetup paperSize="9" scale="44" fitToHeight="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0049-93E8-49CE-A659-6E3A422A8625}">
  <sheetPr>
    <tabColor rgb="FFFF0000"/>
    <pageSetUpPr fitToPage="1"/>
  </sheetPr>
  <dimension ref="A1:I71"/>
  <sheetViews>
    <sheetView showGridLines="0" view="pageBreakPreview" topLeftCell="A35" zoomScaleNormal="100" zoomScaleSheetLayoutView="100" workbookViewId="0">
      <selection activeCell="I46" sqref="I46"/>
    </sheetView>
  </sheetViews>
  <sheetFormatPr defaultColWidth="8.75" defaultRowHeight="14.25"/>
  <cols>
    <col min="1" max="1" width="8.75" style="279"/>
    <col min="2" max="2" width="30.75" style="279" customWidth="1"/>
    <col min="3" max="3" width="4.875" style="279" customWidth="1"/>
    <col min="4" max="4" width="33.875" style="279" customWidth="1"/>
    <col min="5" max="5" width="4.875" style="279" customWidth="1"/>
    <col min="6" max="6" width="33.875" style="279" customWidth="1"/>
    <col min="7" max="7" width="8.75" style="384"/>
    <col min="8" max="16384" width="8.75" style="279"/>
  </cols>
  <sheetData>
    <row r="1" spans="1:7" ht="16.5">
      <c r="A1" s="274"/>
      <c r="B1" s="275" t="s">
        <v>538</v>
      </c>
      <c r="C1" s="276"/>
      <c r="D1" s="277"/>
      <c r="E1" s="278"/>
    </row>
    <row r="2" spans="1:7" ht="16.5">
      <c r="A2" s="280"/>
      <c r="B2" s="275" t="s">
        <v>539</v>
      </c>
      <c r="C2" s="276"/>
      <c r="D2" s="277"/>
      <c r="E2" s="278"/>
    </row>
    <row r="3" spans="1:7" ht="16.5">
      <c r="A3" s="281"/>
      <c r="B3" s="275" t="s">
        <v>540</v>
      </c>
      <c r="C3" s="276"/>
      <c r="D3" s="277"/>
      <c r="E3" s="278"/>
    </row>
    <row r="4" spans="1:7" ht="22.5" customHeight="1">
      <c r="A4" s="282"/>
      <c r="B4" s="278"/>
      <c r="C4" s="278"/>
      <c r="E4" s="278"/>
    </row>
    <row r="5" spans="1:7" ht="18" customHeight="1">
      <c r="A5" s="321"/>
      <c r="B5" s="283" t="s">
        <v>541</v>
      </c>
      <c r="C5" s="284"/>
      <c r="D5" s="617" t="s">
        <v>542</v>
      </c>
      <c r="E5" s="278"/>
    </row>
    <row r="6" spans="1:7" ht="18" customHeight="1">
      <c r="A6" s="321" t="s">
        <v>622</v>
      </c>
      <c r="B6" s="283" t="s">
        <v>543</v>
      </c>
      <c r="C6" s="284"/>
      <c r="D6" s="617"/>
      <c r="E6" s="278"/>
    </row>
    <row r="7" spans="1:7" ht="10.5" customHeight="1">
      <c r="A7" s="278"/>
      <c r="B7" s="278"/>
      <c r="C7" s="278"/>
      <c r="E7" s="278"/>
    </row>
    <row r="8" spans="1:7">
      <c r="A8" s="618" t="s">
        <v>544</v>
      </c>
      <c r="B8" s="619"/>
      <c r="C8" s="619"/>
      <c r="D8" s="619"/>
      <c r="E8" s="285"/>
      <c r="F8" s="286"/>
    </row>
    <row r="9" spans="1:7" ht="9.75" customHeight="1">
      <c r="A9" s="287"/>
      <c r="B9" s="287"/>
      <c r="C9" s="287"/>
      <c r="D9" s="287"/>
      <c r="E9" s="287"/>
      <c r="F9" s="287"/>
    </row>
    <row r="10" spans="1:7">
      <c r="A10" s="288" t="s">
        <v>545</v>
      </c>
      <c r="B10" s="289" t="s">
        <v>546</v>
      </c>
      <c r="C10" s="620"/>
      <c r="D10" s="621"/>
      <c r="E10" s="621"/>
      <c r="F10" s="622"/>
      <c r="G10" s="384">
        <f>IF(COUNTIF(C10,"")&gt;=1,1,"")</f>
        <v>1</v>
      </c>
    </row>
    <row r="11" spans="1:7">
      <c r="A11" s="288" t="s">
        <v>547</v>
      </c>
      <c r="B11" s="289" t="s">
        <v>109</v>
      </c>
      <c r="C11" s="620"/>
      <c r="D11" s="621"/>
      <c r="E11" s="621"/>
      <c r="F11" s="622"/>
      <c r="G11" s="384">
        <f>IF(COUNTIF(C11,"")&gt;=1,1,"")</f>
        <v>1</v>
      </c>
    </row>
    <row r="12" spans="1:7">
      <c r="A12" s="288" t="s">
        <v>548</v>
      </c>
      <c r="B12" s="289" t="s">
        <v>549</v>
      </c>
      <c r="C12" s="623" t="s">
        <v>366</v>
      </c>
      <c r="D12" s="624"/>
      <c r="E12" s="624"/>
      <c r="F12" s="625"/>
      <c r="G12" s="384" t="str">
        <f t="shared" ref="G12:G16" si="0">IF(COUNTIF(C12,"")&gt;=1,1,"")</f>
        <v/>
      </c>
    </row>
    <row r="13" spans="1:7">
      <c r="A13" s="288" t="s">
        <v>550</v>
      </c>
      <c r="B13" s="290" t="s">
        <v>551</v>
      </c>
      <c r="C13" s="620"/>
      <c r="D13" s="621"/>
      <c r="E13" s="621"/>
      <c r="F13" s="622"/>
      <c r="G13" s="384">
        <f t="shared" si="0"/>
        <v>1</v>
      </c>
    </row>
    <row r="14" spans="1:7">
      <c r="A14" s="288" t="s">
        <v>552</v>
      </c>
      <c r="B14" s="290" t="s">
        <v>280</v>
      </c>
      <c r="C14" s="588"/>
      <c r="D14" s="589"/>
      <c r="E14" s="589"/>
      <c r="F14" s="590"/>
      <c r="G14" s="384">
        <f t="shared" si="0"/>
        <v>1</v>
      </c>
    </row>
    <row r="15" spans="1:7">
      <c r="A15" s="288" t="s">
        <v>553</v>
      </c>
      <c r="B15" s="290" t="s">
        <v>554</v>
      </c>
      <c r="C15" s="588"/>
      <c r="D15" s="589"/>
      <c r="E15" s="589"/>
      <c r="F15" s="590"/>
      <c r="G15" s="384">
        <f t="shared" si="0"/>
        <v>1</v>
      </c>
    </row>
    <row r="16" spans="1:7">
      <c r="A16" s="288" t="s">
        <v>555</v>
      </c>
      <c r="B16" s="290" t="s">
        <v>556</v>
      </c>
      <c r="C16" s="588"/>
      <c r="D16" s="589"/>
      <c r="E16" s="589"/>
      <c r="F16" s="590"/>
      <c r="G16" s="384">
        <f t="shared" si="0"/>
        <v>1</v>
      </c>
    </row>
    <row r="17" spans="1:9" ht="9.75" customHeight="1">
      <c r="A17" s="291"/>
      <c r="B17" s="291"/>
      <c r="C17" s="291"/>
      <c r="D17" s="291"/>
      <c r="E17" s="291"/>
      <c r="F17" s="291"/>
    </row>
    <row r="18" spans="1:9">
      <c r="A18" s="618" t="s">
        <v>557</v>
      </c>
      <c r="B18" s="619"/>
      <c r="C18" s="619"/>
      <c r="D18" s="619"/>
      <c r="E18" s="285"/>
      <c r="F18" s="286"/>
    </row>
    <row r="19" spans="1:9">
      <c r="A19" s="292" t="s">
        <v>558</v>
      </c>
      <c r="B19" s="292"/>
      <c r="C19" s="292"/>
      <c r="D19" s="292"/>
      <c r="E19" s="293"/>
      <c r="F19" s="293"/>
    </row>
    <row r="20" spans="1:9">
      <c r="A20" s="292"/>
      <c r="B20" s="294" t="s">
        <v>559</v>
      </c>
      <c r="C20" s="439"/>
      <c r="D20" s="295" t="s">
        <v>560</v>
      </c>
      <c r="E20" s="439"/>
      <c r="F20" s="296" t="s">
        <v>561</v>
      </c>
      <c r="G20" s="384">
        <f>IF(COUNTA(C20:C24,E20:E23)=0, 1, "")</f>
        <v>1</v>
      </c>
    </row>
    <row r="21" spans="1:9">
      <c r="A21" s="292"/>
      <c r="B21" s="297"/>
      <c r="C21" s="439"/>
      <c r="D21" s="295" t="s">
        <v>562</v>
      </c>
      <c r="E21" s="439"/>
      <c r="F21" s="296" t="s">
        <v>563</v>
      </c>
    </row>
    <row r="22" spans="1:9">
      <c r="A22" s="292"/>
      <c r="B22" s="297"/>
      <c r="C22" s="439"/>
      <c r="D22" s="295" t="s">
        <v>564</v>
      </c>
      <c r="E22" s="439"/>
      <c r="F22" s="296" t="s">
        <v>565</v>
      </c>
    </row>
    <row r="23" spans="1:9">
      <c r="A23" s="292"/>
      <c r="B23" s="297"/>
      <c r="C23" s="439"/>
      <c r="D23" s="295" t="s">
        <v>566</v>
      </c>
      <c r="E23" s="439"/>
      <c r="F23" s="296"/>
    </row>
    <row r="24" spans="1:9">
      <c r="A24" s="292"/>
      <c r="B24" s="297"/>
      <c r="C24" s="439"/>
      <c r="D24" s="295" t="s">
        <v>235</v>
      </c>
      <c r="E24" s="626" t="s">
        <v>567</v>
      </c>
      <c r="F24" s="627"/>
    </row>
    <row r="25" spans="1:9">
      <c r="A25" s="292" t="s">
        <v>568</v>
      </c>
      <c r="B25" s="292"/>
      <c r="C25" s="298"/>
      <c r="D25" s="293"/>
      <c r="E25" s="292"/>
      <c r="F25" s="293"/>
    </row>
    <row r="26" spans="1:9">
      <c r="B26" s="294" t="s">
        <v>559</v>
      </c>
      <c r="C26" s="439"/>
      <c r="D26" s="299" t="s">
        <v>569</v>
      </c>
      <c r="E26" s="439"/>
      <c r="F26" s="296" t="s">
        <v>570</v>
      </c>
      <c r="G26" s="384">
        <f>IF(COUNTA(C26:C30,E26:E29)=0, 1, "")</f>
        <v>1</v>
      </c>
      <c r="I26" s="300"/>
    </row>
    <row r="27" spans="1:9" ht="14.25" customHeight="1">
      <c r="A27" s="615" t="s">
        <v>571</v>
      </c>
      <c r="B27" s="616"/>
      <c r="C27" s="439"/>
      <c r="D27" s="299" t="s">
        <v>572</v>
      </c>
      <c r="E27" s="439"/>
      <c r="F27" s="296" t="s">
        <v>345</v>
      </c>
    </row>
    <row r="28" spans="1:9">
      <c r="A28" s="615"/>
      <c r="B28" s="616"/>
      <c r="C28" s="439"/>
      <c r="D28" s="301" t="s">
        <v>573</v>
      </c>
      <c r="E28" s="439"/>
      <c r="F28" s="296" t="s">
        <v>351</v>
      </c>
    </row>
    <row r="29" spans="1:9">
      <c r="A29" s="292"/>
      <c r="B29" s="294"/>
      <c r="C29" s="439"/>
      <c r="D29" s="299" t="s">
        <v>574</v>
      </c>
      <c r="E29" s="439"/>
      <c r="F29" s="296" t="s">
        <v>575</v>
      </c>
    </row>
    <row r="30" spans="1:9">
      <c r="A30" s="292"/>
      <c r="B30" s="294"/>
      <c r="C30" s="439"/>
      <c r="D30" s="296" t="s">
        <v>235</v>
      </c>
      <c r="E30" s="613" t="s">
        <v>567</v>
      </c>
      <c r="F30" s="614"/>
    </row>
    <row r="31" spans="1:9">
      <c r="A31" s="292" t="s">
        <v>576</v>
      </c>
      <c r="B31" s="292"/>
      <c r="C31" s="298"/>
      <c r="D31" s="293"/>
      <c r="E31" s="292"/>
      <c r="F31" s="293"/>
    </row>
    <row r="32" spans="1:9">
      <c r="A32" s="292"/>
      <c r="B32" s="294" t="s">
        <v>559</v>
      </c>
      <c r="C32" s="439"/>
      <c r="D32" s="604" t="s">
        <v>577</v>
      </c>
      <c r="E32" s="605"/>
      <c r="F32" s="606"/>
      <c r="G32" s="384">
        <f>IF(COUNTA(C32:C38)=0, 1, "")</f>
        <v>1</v>
      </c>
    </row>
    <row r="33" spans="1:7">
      <c r="A33" s="292"/>
      <c r="B33" s="294"/>
      <c r="C33" s="439"/>
      <c r="D33" s="604" t="s">
        <v>578</v>
      </c>
      <c r="E33" s="605"/>
      <c r="F33" s="606"/>
    </row>
    <row r="34" spans="1:7">
      <c r="A34" s="292"/>
      <c r="B34" s="294"/>
      <c r="C34" s="439"/>
      <c r="D34" s="604" t="s">
        <v>226</v>
      </c>
      <c r="E34" s="605"/>
      <c r="F34" s="606"/>
    </row>
    <row r="35" spans="1:7">
      <c r="A35" s="292"/>
      <c r="B35" s="294"/>
      <c r="C35" s="439"/>
      <c r="D35" s="604" t="s">
        <v>229</v>
      </c>
      <c r="E35" s="605"/>
      <c r="F35" s="606"/>
    </row>
    <row r="36" spans="1:7">
      <c r="A36" s="292"/>
      <c r="B36" s="294"/>
      <c r="C36" s="439"/>
      <c r="D36" s="604" t="s">
        <v>232</v>
      </c>
      <c r="E36" s="605"/>
      <c r="F36" s="606"/>
    </row>
    <row r="37" spans="1:7">
      <c r="A37" s="292"/>
      <c r="B37" s="294"/>
      <c r="C37" s="439"/>
      <c r="D37" s="604" t="s">
        <v>579</v>
      </c>
      <c r="E37" s="605"/>
      <c r="F37" s="606"/>
    </row>
    <row r="38" spans="1:7">
      <c r="A38" s="292"/>
      <c r="B38" s="297"/>
      <c r="C38" s="440"/>
      <c r="D38" s="296" t="s">
        <v>235</v>
      </c>
      <c r="E38" s="613" t="s">
        <v>567</v>
      </c>
      <c r="F38" s="614"/>
    </row>
    <row r="39" spans="1:7">
      <c r="A39" s="292" t="s">
        <v>580</v>
      </c>
      <c r="B39" s="292"/>
      <c r="C39" s="298"/>
      <c r="D39" s="293"/>
      <c r="E39" s="292"/>
      <c r="F39" s="293"/>
    </row>
    <row r="40" spans="1:7" ht="30" customHeight="1">
      <c r="A40" s="292"/>
      <c r="B40" s="294" t="s">
        <v>559</v>
      </c>
      <c r="C40" s="439"/>
      <c r="D40" s="604" t="s">
        <v>581</v>
      </c>
      <c r="E40" s="605"/>
      <c r="F40" s="606"/>
      <c r="G40" s="384">
        <f>IF(COUNTA(C40:C43)=0, 1, "")</f>
        <v>1</v>
      </c>
    </row>
    <row r="41" spans="1:7" ht="26.25" customHeight="1">
      <c r="A41" s="292"/>
      <c r="B41" s="294"/>
      <c r="C41" s="439"/>
      <c r="D41" s="604" t="s">
        <v>582</v>
      </c>
      <c r="E41" s="605"/>
      <c r="F41" s="606"/>
    </row>
    <row r="42" spans="1:7">
      <c r="A42" s="292"/>
      <c r="B42" s="294"/>
      <c r="C42" s="439"/>
      <c r="D42" s="604" t="s">
        <v>583</v>
      </c>
      <c r="E42" s="605"/>
      <c r="F42" s="606"/>
    </row>
    <row r="43" spans="1:7">
      <c r="A43" s="292"/>
      <c r="B43" s="297"/>
      <c r="C43" s="440"/>
      <c r="D43" s="296" t="s">
        <v>235</v>
      </c>
      <c r="E43" s="613" t="s">
        <v>567</v>
      </c>
      <c r="F43" s="614"/>
    </row>
    <row r="44" spans="1:7">
      <c r="A44" s="292" t="s">
        <v>584</v>
      </c>
      <c r="B44" s="292"/>
      <c r="C44" s="298"/>
      <c r="D44" s="292"/>
      <c r="E44" s="293"/>
      <c r="F44" s="292"/>
    </row>
    <row r="45" spans="1:7">
      <c r="A45" s="292"/>
      <c r="B45" s="294" t="s">
        <v>559</v>
      </c>
      <c r="C45" s="439"/>
      <c r="D45" s="604" t="s">
        <v>585</v>
      </c>
      <c r="E45" s="605"/>
      <c r="F45" s="606"/>
      <c r="G45" s="384">
        <f>IF(COUNTA(C45:C52)=0, 1, "")</f>
        <v>1</v>
      </c>
    </row>
    <row r="46" spans="1:7">
      <c r="A46" s="292"/>
      <c r="B46" s="297"/>
      <c r="C46" s="439"/>
      <c r="D46" s="607" t="s">
        <v>586</v>
      </c>
      <c r="E46" s="608"/>
      <c r="F46" s="609"/>
    </row>
    <row r="47" spans="1:7">
      <c r="A47" s="292"/>
      <c r="B47" s="297"/>
      <c r="C47" s="439"/>
      <c r="D47" s="604" t="s">
        <v>587</v>
      </c>
      <c r="E47" s="605"/>
      <c r="F47" s="606"/>
    </row>
    <row r="48" spans="1:7">
      <c r="A48" s="292"/>
      <c r="B48" s="297"/>
      <c r="C48" s="439"/>
      <c r="D48" s="604" t="s">
        <v>588</v>
      </c>
      <c r="E48" s="605"/>
      <c r="F48" s="606"/>
    </row>
    <row r="49" spans="1:7">
      <c r="A49" s="292"/>
      <c r="B49" s="297"/>
      <c r="C49" s="439"/>
      <c r="D49" s="604" t="s">
        <v>589</v>
      </c>
      <c r="E49" s="605"/>
      <c r="F49" s="606"/>
    </row>
    <row r="50" spans="1:7">
      <c r="B50" s="302"/>
      <c r="C50" s="439"/>
      <c r="D50" s="601" t="s">
        <v>590</v>
      </c>
      <c r="E50" s="602"/>
      <c r="F50" s="603"/>
    </row>
    <row r="51" spans="1:7">
      <c r="B51" s="302"/>
      <c r="C51" s="439"/>
      <c r="D51" s="601" t="s">
        <v>591</v>
      </c>
      <c r="E51" s="602"/>
      <c r="F51" s="603"/>
    </row>
    <row r="52" spans="1:7">
      <c r="B52" s="303"/>
      <c r="C52" s="440"/>
      <c r="D52" s="304" t="s">
        <v>235</v>
      </c>
      <c r="E52" s="594" t="s">
        <v>567</v>
      </c>
      <c r="F52" s="595"/>
    </row>
    <row r="53" spans="1:7">
      <c r="A53" s="279" t="s">
        <v>592</v>
      </c>
      <c r="C53" s="305"/>
      <c r="D53" s="287"/>
      <c r="F53" s="287"/>
    </row>
    <row r="54" spans="1:7">
      <c r="B54" s="306" t="s">
        <v>559</v>
      </c>
      <c r="C54" s="439"/>
      <c r="D54" s="610" t="s">
        <v>593</v>
      </c>
      <c r="E54" s="611"/>
      <c r="F54" s="612"/>
      <c r="G54" s="384">
        <f>IF(COUNTA(C54:C58)=0, 1, "")</f>
        <v>1</v>
      </c>
    </row>
    <row r="55" spans="1:7">
      <c r="B55" s="302"/>
      <c r="C55" s="439"/>
      <c r="D55" s="601" t="s">
        <v>594</v>
      </c>
      <c r="E55" s="602"/>
      <c r="F55" s="603"/>
    </row>
    <row r="56" spans="1:7">
      <c r="B56" s="302"/>
      <c r="C56" s="439"/>
      <c r="D56" s="601" t="s">
        <v>595</v>
      </c>
      <c r="E56" s="602"/>
      <c r="F56" s="603"/>
    </row>
    <row r="57" spans="1:7">
      <c r="B57" s="302"/>
      <c r="C57" s="439"/>
      <c r="D57" s="601" t="s">
        <v>596</v>
      </c>
      <c r="E57" s="602"/>
      <c r="F57" s="603"/>
    </row>
    <row r="58" spans="1:7" ht="14.25" customHeight="1">
      <c r="C58" s="441"/>
      <c r="D58" s="304" t="s">
        <v>235</v>
      </c>
      <c r="E58" s="594" t="s">
        <v>567</v>
      </c>
      <c r="F58" s="595"/>
    </row>
    <row r="59" spans="1:7" ht="14.25" customHeight="1">
      <c r="A59" s="307" t="s">
        <v>597</v>
      </c>
      <c r="C59" s="596"/>
      <c r="D59" s="597"/>
      <c r="E59" s="597"/>
      <c r="F59" s="598"/>
      <c r="G59" s="384">
        <f>IF(COUNTIF(C59,"")&gt;=1,1,"")</f>
        <v>1</v>
      </c>
    </row>
    <row r="60" spans="1:7">
      <c r="A60" s="279" t="s">
        <v>598</v>
      </c>
    </row>
    <row r="61" spans="1:7">
      <c r="B61" s="308" t="s">
        <v>599</v>
      </c>
      <c r="C61" s="588"/>
      <c r="D61" s="589"/>
      <c r="E61" s="589"/>
      <c r="F61" s="590"/>
      <c r="G61" s="384">
        <f>IF(COUNTIF(C61,"")&gt;=1,1,"")</f>
        <v>1</v>
      </c>
    </row>
    <row r="62" spans="1:7">
      <c r="A62" s="599" t="s">
        <v>600</v>
      </c>
      <c r="B62" s="600"/>
      <c r="C62" s="588"/>
      <c r="D62" s="589"/>
      <c r="E62" s="589"/>
      <c r="F62" s="590"/>
    </row>
    <row r="63" spans="1:7" ht="7.5" customHeight="1">
      <c r="A63" s="308"/>
      <c r="B63" s="308"/>
      <c r="C63" s="300"/>
      <c r="D63" s="300"/>
      <c r="E63" s="300"/>
      <c r="F63" s="300"/>
    </row>
    <row r="64" spans="1:7">
      <c r="A64" s="279" t="s">
        <v>601</v>
      </c>
    </row>
    <row r="65" spans="1:7">
      <c r="B65" s="308" t="s">
        <v>602</v>
      </c>
      <c r="C65" s="588"/>
      <c r="D65" s="589"/>
      <c r="E65" s="589"/>
      <c r="F65" s="590"/>
      <c r="G65" s="384">
        <f t="shared" ref="G65" si="1">IF(COUNTIF(C65,"")&gt;=1,1,"")</f>
        <v>1</v>
      </c>
    </row>
    <row r="66" spans="1:7" ht="13.15" customHeight="1">
      <c r="A66" s="279" t="s">
        <v>603</v>
      </c>
      <c r="C66" s="292"/>
      <c r="D66" s="293"/>
      <c r="E66" s="292"/>
      <c r="F66" s="293"/>
    </row>
    <row r="67" spans="1:7">
      <c r="B67" s="308" t="s">
        <v>604</v>
      </c>
      <c r="C67" s="588"/>
      <c r="D67" s="589"/>
      <c r="E67" s="589"/>
      <c r="F67" s="590"/>
      <c r="G67" s="384">
        <f>IF(COUNTIF(C67,"")&gt;=1,1,"")</f>
        <v>1</v>
      </c>
    </row>
    <row r="68" spans="1:7" ht="12.75" customHeight="1">
      <c r="A68" s="591" t="s">
        <v>605</v>
      </c>
      <c r="B68" s="591"/>
      <c r="C68" s="439"/>
      <c r="D68" s="299" t="s">
        <v>606</v>
      </c>
      <c r="E68" s="440"/>
      <c r="F68" s="296" t="s">
        <v>607</v>
      </c>
      <c r="G68" s="384">
        <f>IF(AND(COUNTIF(C68,"")&gt;=1,COUNTIF(E68,"")&gt;=1),1,"")</f>
        <v>1</v>
      </c>
    </row>
    <row r="69" spans="1:7" ht="13.5" customHeight="1">
      <c r="A69" s="309" t="s">
        <v>608</v>
      </c>
      <c r="C69" s="292"/>
      <c r="D69" s="292"/>
      <c r="E69" s="292"/>
      <c r="F69" s="292"/>
    </row>
    <row r="70" spans="1:7" ht="18.75" customHeight="1">
      <c r="A70" s="592" t="s">
        <v>609</v>
      </c>
      <c r="B70" s="593"/>
      <c r="C70" s="588"/>
      <c r="D70" s="589"/>
      <c r="E70" s="589"/>
      <c r="F70" s="590"/>
      <c r="G70" s="384">
        <f t="shared" ref="G70" si="2">IF(COUNTIF(C70,"")&gt;=1,1,"")</f>
        <v>1</v>
      </c>
    </row>
    <row r="71" spans="1:7" ht="5.25" customHeight="1"/>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 right="0" top="0" bottom="0"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C1200C0-47ED-4928-B069-1D0C71C88964}">
          <x14:formula1>
            <xm:f>データセット!$C$2:$C$41</xm:f>
          </x14:formula1>
          <xm:sqref>C14</xm:sqref>
        </x14:dataValidation>
        <x14:dataValidation type="list" allowBlank="1" showInputMessage="1" showErrorMessage="1" xr:uid="{01261688-70FD-4A7E-828B-0B262D83B0E7}">
          <x14:formula1>
            <xm:f>データセット!$N$6:$N$17</xm:f>
          </x14:formula1>
          <xm:sqref>C59:F59</xm:sqref>
        </x14:dataValidation>
        <x14:dataValidation type="list" allowBlank="1" showInputMessage="1" showErrorMessage="1" xr:uid="{63FD827F-CD86-40E9-BB47-C1107E54E3B6}">
          <x14:formula1>
            <xm:f>データセット!$M$2:$M$3</xm:f>
          </x14:formula1>
          <xm:sqref>C67:F67</xm:sqref>
        </x14:dataValidation>
        <x14:dataValidation type="list" allowBlank="1" showInputMessage="1" showErrorMessage="1" xr:uid="{6091DDC6-51C3-400D-9394-584068CE9DBC}">
          <x14:formula1>
            <xm:f>データセット!$G$9:$G$11</xm:f>
          </x14:formula1>
          <xm:sqref>C62:F62</xm:sqref>
        </x14:dataValidation>
        <x14:dataValidation type="list" allowBlank="1" showInputMessage="1" showErrorMessage="1" xr:uid="{195D5B31-0BDF-4DA9-B3F6-9CC02433671E}">
          <x14:formula1>
            <xm:f>データセット!$B$5:$B$7</xm:f>
          </x14:formula1>
          <xm:sqref>C26:C30 E26:E29</xm:sqref>
        </x14:dataValidation>
        <x14:dataValidation type="list" allowBlank="1" showInputMessage="1" showErrorMessage="1" xr:uid="{7D1A1FC3-497E-4330-9CDB-96D5E01C9B0B}">
          <x14:formula1>
            <xm:f>データセット!$E$2:$E$12</xm:f>
          </x14:formula1>
          <xm:sqref>C16</xm:sqref>
        </x14:dataValidation>
        <x14:dataValidation type="list" allowBlank="1" showInputMessage="1" showErrorMessage="1" xr:uid="{AC2FE9FD-8DE5-4DF3-A71E-62334114203A}">
          <x14:formula1>
            <xm:f>データセット!$D$2:$D$5</xm:f>
          </x14:formula1>
          <xm:sqref>C15</xm:sqref>
        </x14:dataValidation>
        <x14:dataValidation type="list" allowBlank="1" showInputMessage="1" showErrorMessage="1" xr:uid="{D73896B8-58EC-4C0A-B1F2-D0F68C9BC31E}">
          <x14:formula1>
            <xm:f>データセット!$B$2:$B$3</xm:f>
          </x14:formula1>
          <xm:sqref>C20:C24 C45:C52 E68 A5:A6 E40:E42 E54:E57 E45:E51 C40:C43 E20:E23 C68 C54:C58 C32:C38</xm:sqref>
        </x14:dataValidation>
        <x14:dataValidation type="list" allowBlank="1" showInputMessage="1" showErrorMessage="1" xr:uid="{27388D4D-3E5F-41D2-9C31-2E012032D570}">
          <x14:formula1>
            <xm:f>データセット!$A$2:$A$48</xm:f>
          </x14:formula1>
          <xm:sqref>C12</xm:sqref>
        </x14:dataValidation>
        <x14:dataValidation type="list" allowBlank="1" showInputMessage="1" showErrorMessage="1" xr:uid="{FB5D4BBE-91B1-4C6D-8539-C366308CA9C8}">
          <x14:formula1>
            <xm:f>データセット!$F$2:$F$45</xm:f>
          </x14:formula1>
          <xm:sqref>C61:F61</xm:sqref>
        </x14:dataValidation>
        <x14:dataValidation type="list" allowBlank="1" showInputMessage="1" showErrorMessage="1" xr:uid="{063C6A3E-C0D4-4A77-8AAF-A89AB0523D32}">
          <x14:formula1>
            <xm:f>データセット!$G$2:$G$3</xm:f>
          </x14:formula1>
          <xm:sqref>C70:F70</xm:sqref>
        </x14:dataValidation>
        <x14:dataValidation type="list" allowBlank="1" showInputMessage="1" showErrorMessage="1" xr:uid="{45A06AFB-02E5-45D3-A273-9E13465BA4BB}">
          <x14:formula1>
            <xm:f>データセット!$P$2:$P$3</xm:f>
          </x14:formula1>
          <xm:sqref>C65:F65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A162-06ED-4C73-8430-E5440965393F}">
  <dimension ref="A1:P50"/>
  <sheetViews>
    <sheetView topLeftCell="C2" zoomScaleNormal="100" workbookViewId="0">
      <selection activeCell="C20" sqref="C20"/>
    </sheetView>
  </sheetViews>
  <sheetFormatPr defaultRowHeight="18.75"/>
  <cols>
    <col min="1" max="1" width="13.125" style="132" customWidth="1"/>
    <col min="3" max="3" width="75" bestFit="1" customWidth="1"/>
  </cols>
  <sheetData>
    <row r="1" spans="1:16">
      <c r="A1" s="130" t="s">
        <v>367</v>
      </c>
      <c r="B1" t="s">
        <v>368</v>
      </c>
      <c r="C1" s="130" t="s">
        <v>280</v>
      </c>
      <c r="D1" t="s">
        <v>369</v>
      </c>
      <c r="E1" t="s">
        <v>282</v>
      </c>
      <c r="F1" t="s">
        <v>370</v>
      </c>
      <c r="G1" t="s">
        <v>371</v>
      </c>
    </row>
    <row r="2" spans="1:16">
      <c r="A2" s="130" t="s">
        <v>372</v>
      </c>
      <c r="B2" t="s">
        <v>324</v>
      </c>
      <c r="C2" s="130" t="s">
        <v>373</v>
      </c>
      <c r="D2" s="130" t="s">
        <v>374</v>
      </c>
      <c r="E2" s="130" t="s">
        <v>374</v>
      </c>
      <c r="F2" s="130" t="s">
        <v>375</v>
      </c>
      <c r="G2" t="s">
        <v>376</v>
      </c>
      <c r="M2" t="s">
        <v>377</v>
      </c>
      <c r="P2" t="s">
        <v>378</v>
      </c>
    </row>
    <row r="3" spans="1:16">
      <c r="A3" s="130" t="s">
        <v>379</v>
      </c>
      <c r="B3" t="s">
        <v>380</v>
      </c>
      <c r="C3" s="130" t="s">
        <v>381</v>
      </c>
      <c r="D3" s="130" t="s">
        <v>382</v>
      </c>
      <c r="E3" s="130" t="s">
        <v>382</v>
      </c>
      <c r="F3" s="130" t="s">
        <v>383</v>
      </c>
      <c r="G3" s="130" t="s">
        <v>384</v>
      </c>
      <c r="M3" t="s">
        <v>385</v>
      </c>
      <c r="P3" t="s">
        <v>673</v>
      </c>
    </row>
    <row r="4" spans="1:16">
      <c r="A4" s="130" t="s">
        <v>386</v>
      </c>
      <c r="C4" s="130" t="s">
        <v>387</v>
      </c>
      <c r="D4" s="130" t="s">
        <v>388</v>
      </c>
      <c r="E4" s="130" t="s">
        <v>388</v>
      </c>
      <c r="F4" s="130" t="s">
        <v>389</v>
      </c>
      <c r="I4" t="s">
        <v>390</v>
      </c>
    </row>
    <row r="5" spans="1:16">
      <c r="A5" s="130" t="s">
        <v>391</v>
      </c>
      <c r="B5" t="s">
        <v>392</v>
      </c>
      <c r="C5" s="130" t="s">
        <v>393</v>
      </c>
      <c r="D5" s="130" t="s">
        <v>394</v>
      </c>
      <c r="E5" s="130" t="s">
        <v>395</v>
      </c>
      <c r="F5" s="130"/>
      <c r="I5" t="s">
        <v>396</v>
      </c>
    </row>
    <row r="6" spans="1:16">
      <c r="A6" s="130" t="s">
        <v>397</v>
      </c>
      <c r="B6" t="s">
        <v>324</v>
      </c>
      <c r="C6" s="130" t="s">
        <v>398</v>
      </c>
      <c r="E6" s="130" t="s">
        <v>399</v>
      </c>
      <c r="G6" s="130" t="s">
        <v>400</v>
      </c>
      <c r="N6" t="s">
        <v>401</v>
      </c>
    </row>
    <row r="7" spans="1:16">
      <c r="A7" s="130" t="s">
        <v>402</v>
      </c>
      <c r="B7" t="s">
        <v>380</v>
      </c>
      <c r="C7" s="130" t="s">
        <v>403</v>
      </c>
      <c r="E7" s="130" t="s">
        <v>404</v>
      </c>
      <c r="G7" s="130" t="s">
        <v>405</v>
      </c>
      <c r="N7" t="s">
        <v>406</v>
      </c>
    </row>
    <row r="8" spans="1:16">
      <c r="A8" s="130" t="s">
        <v>407</v>
      </c>
      <c r="C8" s="130" t="s">
        <v>408</v>
      </c>
      <c r="E8" s="130" t="s">
        <v>409</v>
      </c>
      <c r="N8" t="s">
        <v>410</v>
      </c>
    </row>
    <row r="9" spans="1:16">
      <c r="A9" s="130" t="s">
        <v>411</v>
      </c>
      <c r="C9" s="130" t="s">
        <v>412</v>
      </c>
      <c r="E9" s="130" t="s">
        <v>413</v>
      </c>
      <c r="G9" t="s">
        <v>414</v>
      </c>
      <c r="N9" t="s">
        <v>415</v>
      </c>
    </row>
    <row r="10" spans="1:16">
      <c r="A10" s="130" t="s">
        <v>416</v>
      </c>
      <c r="C10" s="130" t="s">
        <v>417</v>
      </c>
      <c r="E10" s="130" t="s">
        <v>418</v>
      </c>
      <c r="N10" t="s">
        <v>419</v>
      </c>
    </row>
    <row r="11" spans="1:16">
      <c r="A11" s="130" t="s">
        <v>420</v>
      </c>
      <c r="C11" s="130" t="s">
        <v>421</v>
      </c>
      <c r="E11" s="130" t="s">
        <v>422</v>
      </c>
      <c r="N11" t="s">
        <v>423</v>
      </c>
    </row>
    <row r="12" spans="1:16">
      <c r="A12" s="130" t="s">
        <v>424</v>
      </c>
      <c r="C12" s="130" t="s">
        <v>425</v>
      </c>
      <c r="E12" s="130" t="s">
        <v>426</v>
      </c>
      <c r="N12" t="s">
        <v>427</v>
      </c>
    </row>
    <row r="13" spans="1:16">
      <c r="A13" s="130" t="s">
        <v>428</v>
      </c>
      <c r="C13" s="130" t="s">
        <v>429</v>
      </c>
      <c r="N13" t="s">
        <v>430</v>
      </c>
    </row>
    <row r="14" spans="1:16">
      <c r="A14" s="130" t="s">
        <v>431</v>
      </c>
      <c r="C14" s="131" t="s">
        <v>432</v>
      </c>
      <c r="N14" t="s">
        <v>433</v>
      </c>
    </row>
    <row r="15" spans="1:16">
      <c r="A15" s="130" t="s">
        <v>434</v>
      </c>
      <c r="C15" s="130" t="s">
        <v>435</v>
      </c>
      <c r="N15" t="s">
        <v>436</v>
      </c>
    </row>
    <row r="16" spans="1:16">
      <c r="A16" s="130" t="s">
        <v>437</v>
      </c>
      <c r="C16" s="130" t="s">
        <v>438</v>
      </c>
      <c r="N16" t="s">
        <v>439</v>
      </c>
    </row>
    <row r="17" spans="1:3">
      <c r="A17" s="130" t="s">
        <v>366</v>
      </c>
      <c r="C17" s="130" t="s">
        <v>440</v>
      </c>
    </row>
    <row r="18" spans="1:3">
      <c r="A18" s="130" t="s">
        <v>441</v>
      </c>
      <c r="C18" s="130" t="s">
        <v>442</v>
      </c>
    </row>
    <row r="19" spans="1:3">
      <c r="A19" s="130" t="s">
        <v>443</v>
      </c>
      <c r="C19" s="130" t="s">
        <v>444</v>
      </c>
    </row>
    <row r="20" spans="1:3">
      <c r="A20" s="130" t="s">
        <v>445</v>
      </c>
      <c r="C20" s="130" t="s">
        <v>446</v>
      </c>
    </row>
    <row r="21" spans="1:3">
      <c r="A21" s="130" t="s">
        <v>447</v>
      </c>
      <c r="C21" s="130" t="s">
        <v>448</v>
      </c>
    </row>
    <row r="22" spans="1:3">
      <c r="A22" s="130" t="s">
        <v>449</v>
      </c>
      <c r="C22" s="130" t="s">
        <v>450</v>
      </c>
    </row>
    <row r="23" spans="1:3">
      <c r="A23" s="130" t="s">
        <v>451</v>
      </c>
      <c r="C23" s="130" t="s">
        <v>452</v>
      </c>
    </row>
    <row r="24" spans="1:3">
      <c r="A24" s="130" t="s">
        <v>453</v>
      </c>
      <c r="C24" s="130" t="s">
        <v>454</v>
      </c>
    </row>
    <row r="25" spans="1:3">
      <c r="A25" s="130" t="s">
        <v>455</v>
      </c>
      <c r="C25" s="130" t="s">
        <v>456</v>
      </c>
    </row>
    <row r="26" spans="1:3">
      <c r="A26" s="130" t="s">
        <v>457</v>
      </c>
      <c r="C26" s="130" t="s">
        <v>458</v>
      </c>
    </row>
    <row r="27" spans="1:3">
      <c r="A27" s="130" t="s">
        <v>459</v>
      </c>
      <c r="C27" s="130" t="s">
        <v>460</v>
      </c>
    </row>
    <row r="28" spans="1:3">
      <c r="A28" s="130" t="s">
        <v>461</v>
      </c>
      <c r="C28" s="130" t="s">
        <v>462</v>
      </c>
    </row>
    <row r="29" spans="1:3">
      <c r="A29" s="130" t="s">
        <v>463</v>
      </c>
      <c r="C29" s="130" t="s">
        <v>464</v>
      </c>
    </row>
    <row r="30" spans="1:3">
      <c r="A30" s="130" t="s">
        <v>465</v>
      </c>
      <c r="C30" s="131" t="s">
        <v>466</v>
      </c>
    </row>
    <row r="31" spans="1:3">
      <c r="A31" s="130" t="s">
        <v>467</v>
      </c>
      <c r="C31" s="130" t="s">
        <v>468</v>
      </c>
    </row>
    <row r="32" spans="1:3">
      <c r="A32" s="130" t="s">
        <v>469</v>
      </c>
      <c r="C32" s="130" t="s">
        <v>470</v>
      </c>
    </row>
    <row r="33" spans="1:3">
      <c r="A33" s="130" t="s">
        <v>471</v>
      </c>
      <c r="C33" s="130" t="s">
        <v>472</v>
      </c>
    </row>
    <row r="34" spans="1:3">
      <c r="A34" s="130" t="s">
        <v>473</v>
      </c>
      <c r="C34" s="130" t="s">
        <v>474</v>
      </c>
    </row>
    <row r="35" spans="1:3">
      <c r="A35" s="130" t="s">
        <v>475</v>
      </c>
      <c r="C35" s="130" t="s">
        <v>476</v>
      </c>
    </row>
    <row r="36" spans="1:3">
      <c r="A36" s="130" t="s">
        <v>477</v>
      </c>
      <c r="C36" s="130" t="s">
        <v>478</v>
      </c>
    </row>
    <row r="37" spans="1:3">
      <c r="A37" s="130" t="s">
        <v>479</v>
      </c>
      <c r="C37" s="130" t="s">
        <v>480</v>
      </c>
    </row>
    <row r="38" spans="1:3">
      <c r="A38" s="130" t="s">
        <v>481</v>
      </c>
      <c r="C38" s="130" t="s">
        <v>482</v>
      </c>
    </row>
    <row r="39" spans="1:3">
      <c r="A39" s="130" t="s">
        <v>483</v>
      </c>
      <c r="C39" s="130" t="s">
        <v>484</v>
      </c>
    </row>
    <row r="40" spans="1:3">
      <c r="A40" s="130" t="s">
        <v>485</v>
      </c>
      <c r="C40" s="130" t="s">
        <v>486</v>
      </c>
    </row>
    <row r="41" spans="1:3">
      <c r="A41" s="130" t="s">
        <v>487</v>
      </c>
      <c r="C41" s="130" t="s">
        <v>488</v>
      </c>
    </row>
    <row r="42" spans="1:3">
      <c r="A42" s="130" t="s">
        <v>489</v>
      </c>
      <c r="C42" s="130"/>
    </row>
    <row r="43" spans="1:3">
      <c r="A43" s="130" t="s">
        <v>490</v>
      </c>
      <c r="C43" s="130"/>
    </row>
    <row r="44" spans="1:3">
      <c r="A44" s="130" t="s">
        <v>491</v>
      </c>
      <c r="C44" s="130"/>
    </row>
    <row r="45" spans="1:3">
      <c r="A45" s="130" t="s">
        <v>492</v>
      </c>
      <c r="C45" s="130"/>
    </row>
    <row r="46" spans="1:3">
      <c r="A46" s="130" t="s">
        <v>493</v>
      </c>
      <c r="C46" s="130"/>
    </row>
    <row r="47" spans="1:3">
      <c r="A47" s="130" t="s">
        <v>494</v>
      </c>
      <c r="C47" s="130"/>
    </row>
    <row r="48" spans="1:3">
      <c r="A48" s="130" t="s">
        <v>495</v>
      </c>
      <c r="C48" s="130"/>
    </row>
    <row r="49" spans="3:3">
      <c r="C49" s="130"/>
    </row>
    <row r="50" spans="3:3">
      <c r="C50" s="130"/>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A18-14DF-4C02-900B-4B0A8E518663}">
  <sheetPr>
    <tabColor rgb="FFFF0000"/>
  </sheetPr>
  <dimension ref="A1:M25"/>
  <sheetViews>
    <sheetView view="pageBreakPreview" topLeftCell="A13" zoomScale="110" zoomScaleNormal="75" zoomScaleSheetLayoutView="110" workbookViewId="0">
      <selection activeCell="H8" sqref="H8"/>
    </sheetView>
  </sheetViews>
  <sheetFormatPr defaultColWidth="9" defaultRowHeight="20.100000000000001" customHeight="1"/>
  <cols>
    <col min="1" max="1" width="9.75" style="228" customWidth="1"/>
    <col min="2" max="2" width="4.5" style="228" customWidth="1"/>
    <col min="3" max="3" width="3.5" style="228" customWidth="1"/>
    <col min="4" max="4" width="5" style="228" customWidth="1"/>
    <col min="5" max="5" width="2.625" style="228" customWidth="1"/>
    <col min="6" max="6" width="4.875" style="228" customWidth="1"/>
    <col min="7" max="7" width="18.25" style="228" customWidth="1"/>
    <col min="8" max="8" width="27.125" style="228" customWidth="1"/>
    <col min="9" max="9" width="3.625" style="228" customWidth="1"/>
    <col min="10" max="10" width="6.25" style="228" bestFit="1" customWidth="1"/>
    <col min="11" max="11" width="6" style="228" bestFit="1" customWidth="1"/>
    <col min="12" max="12" width="9" style="228"/>
    <col min="13" max="13" width="15.625" style="228" bestFit="1" customWidth="1"/>
    <col min="14" max="16384" width="9" style="228"/>
  </cols>
  <sheetData>
    <row r="1" spans="1:8" ht="20.100000000000001" customHeight="1">
      <c r="H1" s="229" t="s">
        <v>159</v>
      </c>
    </row>
    <row r="2" spans="1:8" ht="20.100000000000001" customHeight="1">
      <c r="H2" s="230"/>
    </row>
    <row r="3" spans="1:8" ht="20.100000000000001" customHeight="1">
      <c r="H3" s="230"/>
    </row>
    <row r="4" spans="1:8" ht="20.100000000000001" customHeight="1">
      <c r="A4" s="629" t="str">
        <f>"補助事業に係る歳入歳出予算書（見込書）抄本（令和"&amp;DBCS(TEXT(第1号!W6,"e"))&amp;"年度）"</f>
        <v>補助事業に係る歳入歳出予算書（見込書）抄本（令和７年度）</v>
      </c>
      <c r="B4" s="629"/>
      <c r="C4" s="629"/>
      <c r="D4" s="629"/>
      <c r="E4" s="629"/>
      <c r="F4" s="629"/>
      <c r="G4" s="629"/>
      <c r="H4" s="629"/>
    </row>
    <row r="5" spans="1:8" ht="20.100000000000001" customHeight="1">
      <c r="H5" s="231"/>
    </row>
    <row r="6" spans="1:8" ht="20.100000000000001" customHeight="1">
      <c r="A6" s="232" t="s">
        <v>160</v>
      </c>
      <c r="G6" s="232"/>
      <c r="H6" s="233" t="s">
        <v>161</v>
      </c>
    </row>
    <row r="7" spans="1:8" ht="20.100000000000001" customHeight="1">
      <c r="A7" s="630" t="s">
        <v>162</v>
      </c>
      <c r="B7" s="630"/>
      <c r="C7" s="630"/>
      <c r="D7" s="630"/>
      <c r="E7" s="630"/>
      <c r="F7" s="630"/>
      <c r="G7" s="630"/>
      <c r="H7" s="234" t="s">
        <v>163</v>
      </c>
    </row>
    <row r="8" spans="1:8" ht="20.100000000000001" customHeight="1">
      <c r="A8" s="631" t="s">
        <v>164</v>
      </c>
      <c r="B8" s="631"/>
      <c r="C8" s="631"/>
      <c r="D8" s="631"/>
      <c r="E8" s="631"/>
      <c r="F8" s="631"/>
      <c r="G8" s="631"/>
      <c r="H8" s="261">
        <f>第1号別紙!$D$16</f>
        <v>0</v>
      </c>
    </row>
    <row r="9" spans="1:8" ht="20.100000000000001" customHeight="1" thickBot="1">
      <c r="A9" s="632" t="s">
        <v>165</v>
      </c>
      <c r="B9" s="632"/>
      <c r="C9" s="632"/>
      <c r="D9" s="632"/>
      <c r="E9" s="632"/>
      <c r="F9" s="632"/>
      <c r="G9" s="632"/>
      <c r="H9" s="363">
        <f>H10-H8</f>
        <v>0</v>
      </c>
    </row>
    <row r="10" spans="1:8" ht="20.100000000000001" customHeight="1" thickTop="1">
      <c r="A10" s="633" t="s">
        <v>166</v>
      </c>
      <c r="B10" s="633"/>
      <c r="C10" s="633"/>
      <c r="D10" s="633"/>
      <c r="E10" s="633"/>
      <c r="F10" s="633"/>
      <c r="G10" s="633"/>
      <c r="H10" s="235">
        <f>SUM('第1-2号（ロボット等）'!G16,'第1-2号（介護ソフト）'!E15,'第1-2号（パッケージ）'!F16)</f>
        <v>0</v>
      </c>
    </row>
    <row r="11" spans="1:8" ht="20.100000000000001" customHeight="1">
      <c r="F11" s="259"/>
      <c r="G11" s="259"/>
      <c r="H11" s="236"/>
    </row>
    <row r="12" spans="1:8" ht="20.100000000000001" customHeight="1">
      <c r="A12" s="360" t="s">
        <v>167</v>
      </c>
      <c r="G12" s="360"/>
      <c r="H12" s="237" t="s">
        <v>161</v>
      </c>
    </row>
    <row r="13" spans="1:8" ht="20.100000000000001" customHeight="1">
      <c r="A13" s="630" t="s">
        <v>162</v>
      </c>
      <c r="B13" s="630"/>
      <c r="C13" s="630"/>
      <c r="D13" s="630"/>
      <c r="E13" s="630"/>
      <c r="F13" s="630"/>
      <c r="G13" s="630"/>
      <c r="H13" s="238" t="s">
        <v>163</v>
      </c>
    </row>
    <row r="14" spans="1:8" ht="22.5" customHeight="1">
      <c r="A14" s="634" t="s">
        <v>677</v>
      </c>
      <c r="B14" s="634"/>
      <c r="C14" s="634"/>
      <c r="D14" s="634"/>
      <c r="E14" s="634"/>
      <c r="F14" s="634"/>
      <c r="G14" s="362" t="s">
        <v>631</v>
      </c>
      <c r="H14" s="260">
        <f>'第1-2号（ロボット等）'!G16</f>
        <v>0</v>
      </c>
    </row>
    <row r="15" spans="1:8" ht="20.100000000000001" customHeight="1">
      <c r="A15" s="634"/>
      <c r="B15" s="634"/>
      <c r="C15" s="634"/>
      <c r="D15" s="634"/>
      <c r="E15" s="634"/>
      <c r="F15" s="634"/>
      <c r="G15" s="362" t="s">
        <v>632</v>
      </c>
      <c r="H15" s="260">
        <f>'第1-2号（介護ソフト）'!E15</f>
        <v>0</v>
      </c>
    </row>
    <row r="16" spans="1:8" ht="20.100000000000001" customHeight="1" thickBot="1">
      <c r="A16" s="635" t="s">
        <v>678</v>
      </c>
      <c r="B16" s="635"/>
      <c r="C16" s="635"/>
      <c r="D16" s="635"/>
      <c r="E16" s="635"/>
      <c r="F16" s="635"/>
      <c r="G16" s="635"/>
      <c r="H16" s="310">
        <f>'第1-2号（パッケージ）'!F16</f>
        <v>0</v>
      </c>
    </row>
    <row r="17" spans="1:13" ht="20.100000000000001" customHeight="1" thickTop="1">
      <c r="A17" s="633" t="s">
        <v>166</v>
      </c>
      <c r="B17" s="633"/>
      <c r="C17" s="633"/>
      <c r="D17" s="633"/>
      <c r="E17" s="633"/>
      <c r="F17" s="633"/>
      <c r="G17" s="633"/>
      <c r="H17" s="239">
        <f>SUM(H14:H16)</f>
        <v>0</v>
      </c>
      <c r="I17" s="240" t="str">
        <f>IF(H10=H17,"〇","×")</f>
        <v>〇</v>
      </c>
    </row>
    <row r="18" spans="1:13" ht="20.100000000000001" customHeight="1">
      <c r="F18" s="240"/>
      <c r="G18" s="240"/>
      <c r="I18" s="231"/>
      <c r="J18" s="241"/>
      <c r="K18" s="236"/>
      <c r="M18" s="231"/>
    </row>
    <row r="19" spans="1:13" ht="20.100000000000001" customHeight="1">
      <c r="A19" s="628" t="s">
        <v>168</v>
      </c>
      <c r="B19" s="628"/>
      <c r="C19" s="628"/>
      <c r="D19" s="628"/>
      <c r="E19" s="628"/>
      <c r="F19" s="628"/>
      <c r="G19" s="628"/>
      <c r="H19" s="628"/>
      <c r="I19" s="231"/>
      <c r="J19" s="241"/>
      <c r="K19" s="236"/>
      <c r="M19" s="231"/>
    </row>
    <row r="20" spans="1:13" ht="20.100000000000001" customHeight="1">
      <c r="I20" s="231"/>
      <c r="J20" s="241"/>
      <c r="K20" s="236"/>
      <c r="M20" s="231"/>
    </row>
    <row r="21" spans="1:13" ht="20.100000000000001" customHeight="1">
      <c r="A21" s="229" t="s">
        <v>511</v>
      </c>
      <c r="B21" s="438"/>
      <c r="C21" s="359" t="s">
        <v>508</v>
      </c>
      <c r="D21" s="438"/>
      <c r="E21" s="359" t="s">
        <v>509</v>
      </c>
      <c r="F21" s="385"/>
      <c r="G21" s="361" t="s">
        <v>510</v>
      </c>
      <c r="I21" s="231">
        <f>IF(COUNTIF(B21:F21,"")&gt;=1,1,"")</f>
        <v>1</v>
      </c>
    </row>
    <row r="22" spans="1:13" ht="20.100000000000001" customHeight="1">
      <c r="F22" s="242"/>
      <c r="G22" s="242"/>
    </row>
    <row r="23" spans="1:13" ht="20.100000000000001" customHeight="1">
      <c r="G23" s="229" t="s">
        <v>169</v>
      </c>
      <c r="H23" s="413">
        <f>第1号!F8</f>
        <v>0</v>
      </c>
      <c r="I23" s="228" t="str">
        <f>IF(COUNTIF(H23,"")&gt;=1,1,"")</f>
        <v/>
      </c>
    </row>
    <row r="24" spans="1:13" ht="20.100000000000001" customHeight="1">
      <c r="G24" s="229" t="s">
        <v>170</v>
      </c>
      <c r="H24" s="413">
        <f>第1号!F9</f>
        <v>0</v>
      </c>
      <c r="I24" s="228" t="str">
        <f>IF(COUNTIF(H24,"")&gt;=1,1,"")</f>
        <v/>
      </c>
    </row>
    <row r="25" spans="1:13" ht="20.100000000000001" customHeight="1">
      <c r="H25" s="243"/>
    </row>
  </sheetData>
  <sheetProtection sheet="1" objects="1" scenarios="1"/>
  <mergeCells count="10">
    <mergeCell ref="A19:H19"/>
    <mergeCell ref="A4:H4"/>
    <mergeCell ref="A7:G7"/>
    <mergeCell ref="A8:G8"/>
    <mergeCell ref="A9:G9"/>
    <mergeCell ref="A10:G10"/>
    <mergeCell ref="A13:G13"/>
    <mergeCell ref="A14:F15"/>
    <mergeCell ref="A16:G16"/>
    <mergeCell ref="A17:G17"/>
  </mergeCells>
  <phoneticPr fontId="1"/>
  <conditionalFormatting sqref="K18:K20">
    <cfRule type="cellIs" dxfId="1"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第1号</vt:lpstr>
      <vt:lpstr>第1号別紙3（事業計画（ICT））</vt:lpstr>
      <vt:lpstr>第1号別紙</vt:lpstr>
      <vt:lpstr>第1-2号（ロボット等）</vt:lpstr>
      <vt:lpstr>第1-2号（介護ソフト）</vt:lpstr>
      <vt:lpstr>第1-2号（パッケージ）</vt:lpstr>
      <vt:lpstr>第1-3号＜事業者名＞</vt:lpstr>
      <vt:lpstr>データセット</vt:lpstr>
      <vt:lpstr>歳入歳出予算書抄本</vt:lpstr>
      <vt:lpstr>第２号</vt:lpstr>
      <vt:lpstr>第３号</vt:lpstr>
      <vt:lpstr>第４号（実績報告）</vt:lpstr>
      <vt:lpstr>様式第４号別紙</vt:lpstr>
      <vt:lpstr>様式4－2号（ロボット等）</vt:lpstr>
      <vt:lpstr>様式４－2号（介護ソフト）</vt:lpstr>
      <vt:lpstr>様式４－2号（パッケージ）</vt:lpstr>
      <vt:lpstr>歳入歳出決算書抄本</vt:lpstr>
      <vt:lpstr>リスト</vt:lpstr>
      <vt:lpstr>選択リスト</vt:lpstr>
      <vt:lpstr>歳入歳出決算書抄本!Print_Area</vt:lpstr>
      <vt:lpstr>歳入歳出予算書抄本!Print_Area</vt:lpstr>
      <vt:lpstr>'第1-2号（パッケージ）'!Print_Area</vt:lpstr>
      <vt:lpstr>'第1-2号（ロボット等）'!Print_Area</vt:lpstr>
      <vt:lpstr>'第1-2号（介護ソフト）'!Print_Area</vt:lpstr>
      <vt:lpstr>'第1-3号＜事業者名＞'!Print_Area</vt:lpstr>
      <vt:lpstr>第1号!Print_Area</vt:lpstr>
      <vt:lpstr>第1号別紙!Print_Area</vt:lpstr>
      <vt:lpstr>'第1号別紙3（事業計画（ICT））'!Print_Area</vt:lpstr>
      <vt:lpstr>第２号!Print_Area</vt:lpstr>
      <vt:lpstr>第３号!Print_Area</vt:lpstr>
      <vt:lpstr>'第４号（実績報告）'!Print_Area</vt:lpstr>
      <vt:lpstr>'様式４－2号（パッケージ）'!Print_Area</vt:lpstr>
      <vt:lpstr>'様式4－2号（ロボット等）'!Print_Area</vt:lpstr>
      <vt:lpstr>'様式４－2号（介護ソフト）'!Print_Area</vt:lpstr>
      <vt:lpstr>様式第４号別紙!Print_Area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2025-06-27T08:21:31Z</dcterms:created>
  <dcterms:modified xsi:type="dcterms:W3CDTF">2025-07-15T08:37:28Z</dcterms:modified>
  <cp:category/>
  <cp:contentStatus/>
</cp:coreProperties>
</file>