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推薦用紙" sheetId="1" r:id="rId1"/>
  </sheets>
  <definedNames>
    <definedName name="_xlnm.Print_Area" localSheetId="0">推薦用紙!$B$1:$BC$59</definedName>
    <definedName name="数量201">推薦用紙!$AU$2</definedName>
    <definedName name="数量202">推薦用紙!$AX$2</definedName>
    <definedName name="数量203">推薦用紙!$BA$2</definedName>
    <definedName name="数量206">推薦用紙!#REF!</definedName>
    <definedName name="数量207">推薦用紙!#REF!</definedName>
    <definedName name="数量208">推薦用紙!#REF!</definedName>
    <definedName name="数量209">推薦用紙!#REF!</definedName>
    <definedName name="数量210">推薦用紙!#REF!</definedName>
    <definedName name="数量211">推薦用紙!#REF!</definedName>
    <definedName name="数量212">推薦用紙!$H$19</definedName>
    <definedName name="数量213">推薦用紙!$L$20</definedName>
    <definedName name="数量214">推薦用紙!$S$20</definedName>
    <definedName name="数量227">推薦用紙!#REF!</definedName>
    <definedName name="文字202">推薦用紙!$AV$3</definedName>
    <definedName name="文字203">推薦用紙!$H$5</definedName>
    <definedName name="文字204">推薦用紙!$AG$5</definedName>
    <definedName name="文字205">推薦用紙!$H$7</definedName>
    <definedName name="文字206">推薦用紙!$AD$7</definedName>
    <definedName name="文字207">推薦用紙!$AA$8</definedName>
    <definedName name="文字208">推薦用紙!$AP$7</definedName>
    <definedName name="文字209">推薦用紙!$AP$8</definedName>
    <definedName name="文字210">推薦用紙!$I$9</definedName>
    <definedName name="文字211">推薦用紙!$P$9</definedName>
    <definedName name="文字212">推薦用紙!$J$10</definedName>
    <definedName name="文字213">推薦用紙!$AN$10</definedName>
    <definedName name="文字216">推薦用紙!$AG$13</definedName>
    <definedName name="文字217">推薦用紙!$K$14</definedName>
    <definedName name="文字223">推薦用紙!$I$16</definedName>
    <definedName name="文字227">推薦用紙!#REF!</definedName>
    <definedName name="文字228">推薦用紙!#REF!</definedName>
    <definedName name="文字231">推薦用紙!#REF!</definedName>
    <definedName name="文字232">推薦用紙!#REF!</definedName>
    <definedName name="文字233">推薦用紙!#REF!</definedName>
    <definedName name="文字234">推薦用紙!#REF!</definedName>
    <definedName name="文字235">推薦用紙!#REF!</definedName>
    <definedName name="文字236">推薦用紙!$AK$18</definedName>
    <definedName name="文字237">推薦用紙!$M$22</definedName>
    <definedName name="文字246">推薦用紙!#REF!</definedName>
    <definedName name="文字247">推薦用紙!#REF!</definedName>
    <definedName name="文字249">推薦用紙!$B$35</definedName>
    <definedName name="文字250">推薦用紙!$B$39</definedName>
    <definedName name="文字251">推薦用紙!$B$43</definedName>
    <definedName name="文字252">推薦用紙!#REF!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59" i="1" l="1"/>
  <c r="BR58" i="1"/>
  <c r="BR57" i="1"/>
  <c r="BR56" i="1"/>
  <c r="BR55" i="1"/>
  <c r="BR54" i="1"/>
  <c r="BR53" i="1"/>
  <c r="BR52" i="1"/>
  <c r="BR51" i="1"/>
  <c r="BR50" i="1"/>
  <c r="BR49" i="1"/>
  <c r="BR48" i="1"/>
  <c r="BR47" i="1"/>
  <c r="BR46" i="1"/>
  <c r="BR45" i="1"/>
  <c r="BR44" i="1"/>
  <c r="BR43" i="1"/>
  <c r="BR42" i="1"/>
  <c r="BR41" i="1"/>
  <c r="BR40" i="1"/>
  <c r="BW39" i="1"/>
  <c r="BR39" i="1"/>
  <c r="BW38" i="1"/>
  <c r="BR38" i="1"/>
  <c r="BW37" i="1"/>
  <c r="BR37" i="1"/>
  <c r="BW36" i="1"/>
  <c r="BR36" i="1"/>
  <c r="BW35" i="1"/>
  <c r="BR35" i="1"/>
  <c r="BW34" i="1"/>
  <c r="BR34" i="1"/>
  <c r="BW33" i="1"/>
  <c r="BR33" i="1"/>
  <c r="BW32" i="1"/>
  <c r="BR32" i="1"/>
  <c r="BW31" i="1"/>
  <c r="BR31" i="1"/>
  <c r="BW30" i="1"/>
  <c r="BR30" i="1"/>
  <c r="BW29" i="1"/>
  <c r="BR29" i="1"/>
  <c r="BW28" i="1"/>
  <c r="BR28" i="1"/>
  <c r="BW27" i="1"/>
  <c r="BR27" i="1"/>
  <c r="BW26" i="1"/>
  <c r="BR26" i="1"/>
  <c r="BW25" i="1"/>
  <c r="BR25" i="1"/>
  <c r="BW24" i="1"/>
  <c r="BR24" i="1"/>
  <c r="BO24" i="1"/>
  <c r="BN24" i="1"/>
  <c r="BI24" i="1"/>
  <c r="BK24" i="1" s="1"/>
  <c r="BW23" i="1"/>
  <c r="BR23" i="1"/>
  <c r="BO23" i="1"/>
  <c r="BN23" i="1"/>
  <c r="BI23" i="1"/>
  <c r="BK23" i="1" s="1"/>
  <c r="BW22" i="1"/>
  <c r="BR22" i="1"/>
  <c r="BO22" i="1"/>
  <c r="BN22" i="1"/>
  <c r="BI22" i="1"/>
  <c r="BK22" i="1" s="1"/>
  <c r="BW21" i="1"/>
  <c r="BR21" i="1"/>
  <c r="BO21" i="1"/>
  <c r="BN21" i="1"/>
  <c r="BJ21" i="1"/>
  <c r="BI21" i="1"/>
  <c r="BK21" i="1" s="1"/>
  <c r="BW20" i="1"/>
  <c r="BR20" i="1"/>
  <c r="BO20" i="1"/>
  <c r="BN20" i="1"/>
  <c r="BI20" i="1"/>
  <c r="BK20" i="1" s="1"/>
  <c r="BW19" i="1"/>
  <c r="BR19" i="1"/>
  <c r="BO19" i="1"/>
  <c r="BN19" i="1"/>
  <c r="BI19" i="1"/>
  <c r="BK19" i="1" s="1"/>
  <c r="BW18" i="1"/>
  <c r="BR18" i="1"/>
  <c r="BO18" i="1"/>
  <c r="BN18" i="1"/>
  <c r="BK18" i="1"/>
  <c r="BI18" i="1"/>
  <c r="BJ18" i="1" s="1"/>
  <c r="BW17" i="1"/>
  <c r="BR17" i="1"/>
  <c r="BO17" i="1"/>
  <c r="BN17" i="1"/>
  <c r="BK17" i="1"/>
  <c r="BJ17" i="1"/>
  <c r="BI17" i="1"/>
  <c r="BW16" i="1"/>
  <c r="BR16" i="1"/>
  <c r="BO16" i="1"/>
  <c r="BN16" i="1"/>
  <c r="BI16" i="1"/>
  <c r="BK16" i="1" s="1"/>
  <c r="BW15" i="1"/>
  <c r="BR15" i="1"/>
  <c r="BO15" i="1"/>
  <c r="BN15" i="1"/>
  <c r="BI15" i="1"/>
  <c r="BK15" i="1" s="1"/>
  <c r="BW14" i="1"/>
  <c r="BR14" i="1"/>
  <c r="BO14" i="1"/>
  <c r="BN14" i="1"/>
  <c r="BK14" i="1"/>
  <c r="BI14" i="1"/>
  <c r="BJ14" i="1" s="1"/>
  <c r="BW13" i="1"/>
  <c r="BR13" i="1"/>
  <c r="BO13" i="1"/>
  <c r="BN13" i="1"/>
  <c r="BK13" i="1"/>
  <c r="BJ13" i="1"/>
  <c r="BI13" i="1"/>
  <c r="BW12" i="1"/>
  <c r="BR12" i="1"/>
  <c r="BO12" i="1"/>
  <c r="BN12" i="1"/>
  <c r="BI12" i="1"/>
  <c r="BK12" i="1" s="1"/>
  <c r="BW11" i="1"/>
  <c r="BR11" i="1"/>
  <c r="BO11" i="1"/>
  <c r="BN11" i="1"/>
  <c r="BI11" i="1"/>
  <c r="BK11" i="1" s="1"/>
  <c r="BW10" i="1"/>
  <c r="BR10" i="1"/>
  <c r="BO10" i="1"/>
  <c r="BN10" i="1"/>
  <c r="BK10" i="1"/>
  <c r="BI10" i="1"/>
  <c r="BJ10" i="1" s="1"/>
  <c r="BW9" i="1"/>
  <c r="BR9" i="1"/>
  <c r="BO9" i="1"/>
  <c r="BN9" i="1"/>
  <c r="BK9" i="1"/>
  <c r="BJ9" i="1"/>
  <c r="BI9" i="1"/>
  <c r="BW8" i="1"/>
  <c r="BR8" i="1"/>
  <c r="BO8" i="1"/>
  <c r="BN8" i="1"/>
  <c r="BI8" i="1"/>
  <c r="BK8" i="1" s="1"/>
  <c r="BW7" i="1"/>
  <c r="BR7" i="1"/>
  <c r="BO7" i="1"/>
  <c r="BN7" i="1"/>
  <c r="BI7" i="1"/>
  <c r="BK7" i="1" s="1"/>
  <c r="BW6" i="1"/>
  <c r="BR6" i="1"/>
  <c r="BO6" i="1"/>
  <c r="BN6" i="1"/>
  <c r="BK6" i="1"/>
  <c r="BI6" i="1"/>
  <c r="BJ6" i="1" s="1"/>
  <c r="BW5" i="1"/>
  <c r="BR5" i="1"/>
  <c r="BO5" i="1"/>
  <c r="BN5" i="1"/>
  <c r="BK5" i="1"/>
  <c r="BJ5" i="1"/>
  <c r="BI5" i="1"/>
  <c r="BW4" i="1"/>
  <c r="BR4" i="1"/>
  <c r="BO4" i="1"/>
  <c r="BN4" i="1"/>
  <c r="BI4" i="1"/>
  <c r="BK4" i="1" s="1"/>
  <c r="BW3" i="1"/>
  <c r="BR3" i="1"/>
  <c r="BO3" i="1"/>
  <c r="BN3" i="1"/>
  <c r="BI3" i="1"/>
  <c r="BK3" i="1" s="1"/>
  <c r="BW2" i="1"/>
  <c r="BR2" i="1"/>
  <c r="BO2" i="1"/>
  <c r="BN2" i="1"/>
  <c r="BK2" i="1"/>
  <c r="BI2" i="1"/>
  <c r="BJ2" i="1" s="1"/>
  <c r="BW1" i="1"/>
  <c r="BR1" i="1"/>
  <c r="BO1" i="1"/>
  <c r="BN1" i="1"/>
  <c r="BK1" i="1"/>
  <c r="BJ1" i="1"/>
  <c r="BI1" i="1"/>
  <c r="BJ24" i="1" l="1"/>
  <c r="BJ4" i="1"/>
  <c r="BJ8" i="1"/>
  <c r="BJ12" i="1"/>
  <c r="BJ16" i="1"/>
  <c r="BJ20" i="1"/>
  <c r="BJ3" i="1"/>
  <c r="BJ11" i="1"/>
  <c r="BJ15" i="1"/>
  <c r="BJ19" i="1"/>
  <c r="BJ23" i="1"/>
  <c r="BJ7" i="1"/>
  <c r="BJ22" i="1"/>
</calcChain>
</file>

<file path=xl/sharedStrings.xml><?xml version="1.0" encoding="utf-8"?>
<sst xmlns="http://schemas.openxmlformats.org/spreadsheetml/2006/main" count="428" uniqueCount="284">
  <si>
    <t>（別紙様式）</t>
    <rPh sb="1" eb="3">
      <t>ベッシ</t>
    </rPh>
    <rPh sb="3" eb="5">
      <t>ヨウシキ</t>
    </rPh>
    <phoneticPr fontId="4"/>
  </si>
  <si>
    <t>RB202</t>
  </si>
  <si>
    <t>農林漁業者等</t>
    <phoneticPr fontId="4"/>
  </si>
  <si>
    <t>R157C25</t>
    <phoneticPr fontId="4"/>
  </si>
  <si>
    <t>数量201</t>
    <rPh sb="0" eb="2">
      <t>スウリョウ</t>
    </rPh>
    <phoneticPr fontId="4"/>
  </si>
  <si>
    <t>到着年</t>
    <rPh sb="0" eb="2">
      <t>トウチャク</t>
    </rPh>
    <rPh sb="2" eb="3">
      <t>ネン</t>
    </rPh>
    <phoneticPr fontId="4"/>
  </si>
  <si>
    <t>無効</t>
  </si>
  <si>
    <t>整数</t>
  </si>
  <si>
    <t>●と●の間</t>
  </si>
  <si>
    <t>2017</t>
    <phoneticPr fontId="4"/>
  </si>
  <si>
    <t>2018</t>
    <phoneticPr fontId="4"/>
  </si>
  <si>
    <t>西暦で入力</t>
    <phoneticPr fontId="4"/>
  </si>
  <si>
    <t>事務局記入欄</t>
    <rPh sb="0" eb="3">
      <t>ジムキョク</t>
    </rPh>
    <rPh sb="3" eb="5">
      <t>キニュウ</t>
    </rPh>
    <rPh sb="5" eb="6">
      <t>ラン</t>
    </rPh>
    <phoneticPr fontId="4"/>
  </si>
  <si>
    <t>到着日</t>
    <rPh sb="0" eb="3">
      <t>トウチャクビ</t>
    </rPh>
    <phoneticPr fontId="4"/>
  </si>
  <si>
    <t>年</t>
    <rPh sb="0" eb="1">
      <t>ネン</t>
    </rPh>
    <phoneticPr fontId="4"/>
  </si>
  <si>
    <t>月</t>
    <rPh sb="0" eb="1">
      <t>ゲツ</t>
    </rPh>
    <phoneticPr fontId="4"/>
  </si>
  <si>
    <t>日</t>
    <rPh sb="0" eb="1">
      <t>ニチ</t>
    </rPh>
    <phoneticPr fontId="4"/>
  </si>
  <si>
    <t>RB203</t>
  </si>
  <si>
    <t>食品製造・販売者等</t>
    <phoneticPr fontId="4"/>
  </si>
  <si>
    <t>R157C32</t>
    <phoneticPr fontId="4"/>
  </si>
  <si>
    <t>数量202</t>
    <rPh sb="0" eb="2">
      <t>スウリョウ</t>
    </rPh>
    <phoneticPr fontId="4"/>
  </si>
  <si>
    <t>到着月</t>
    <rPh sb="0" eb="2">
      <t>トウチャク</t>
    </rPh>
    <rPh sb="2" eb="3">
      <t>ゲツ</t>
    </rPh>
    <phoneticPr fontId="4"/>
  </si>
  <si>
    <t>リスト</t>
  </si>
  <si>
    <t>10,11,12,1,2,3</t>
    <phoneticPr fontId="4"/>
  </si>
  <si>
    <t/>
  </si>
  <si>
    <t>数値を正しく入力</t>
    <phoneticPr fontId="4"/>
  </si>
  <si>
    <t>整理番号 No.</t>
    <rPh sb="0" eb="2">
      <t>セイリ</t>
    </rPh>
    <rPh sb="2" eb="4">
      <t>バンゴウ</t>
    </rPh>
    <phoneticPr fontId="4"/>
  </si>
  <si>
    <t>CB201</t>
  </si>
  <si>
    <t>１‐自己資金（会費収入を含む）</t>
    <phoneticPr fontId="4"/>
  </si>
  <si>
    <t>R188C8</t>
    <phoneticPr fontId="4"/>
  </si>
  <si>
    <t>数量203</t>
    <rPh sb="0" eb="2">
      <t>スウリョウ</t>
    </rPh>
    <phoneticPr fontId="4"/>
  </si>
  <si>
    <t>到着日</t>
    <rPh sb="0" eb="2">
      <t>トウチャク</t>
    </rPh>
    <rPh sb="2" eb="3">
      <t>ビ</t>
    </rPh>
    <phoneticPr fontId="4"/>
  </si>
  <si>
    <t>1</t>
    <phoneticPr fontId="4"/>
  </si>
  <si>
    <t>31</t>
    <phoneticPr fontId="4"/>
  </si>
  <si>
    <t>推薦元情報</t>
    <rPh sb="0" eb="2">
      <t>スイセン</t>
    </rPh>
    <rPh sb="2" eb="3">
      <t>モト</t>
    </rPh>
    <rPh sb="3" eb="5">
      <t>ジョウホウ</t>
    </rPh>
    <phoneticPr fontId="4"/>
  </si>
  <si>
    <t>CB203</t>
  </si>
  <si>
    <t>３‐企業・民間団体等からの助成</t>
    <phoneticPr fontId="4"/>
  </si>
  <si>
    <t>R188C29</t>
    <phoneticPr fontId="4"/>
  </si>
  <si>
    <t>文字202</t>
    <rPh sb="0" eb="2">
      <t>モジ</t>
    </rPh>
    <phoneticPr fontId="4"/>
  </si>
  <si>
    <t>整理番号 No.</t>
  </si>
  <si>
    <t>文字列 (長さ指定)</t>
  </si>
  <si>
    <t>●と等しい</t>
  </si>
  <si>
    <t>4</t>
    <phoneticPr fontId="4"/>
  </si>
  <si>
    <t>英数４文字です</t>
    <phoneticPr fontId="4"/>
  </si>
  <si>
    <t>推 薦 元</t>
    <rPh sb="0" eb="1">
      <t>スイ</t>
    </rPh>
    <rPh sb="2" eb="3">
      <t>ススム</t>
    </rPh>
    <rPh sb="4" eb="5">
      <t>モト</t>
    </rPh>
    <phoneticPr fontId="4"/>
  </si>
  <si>
    <t>所 属</t>
    <rPh sb="0" eb="1">
      <t>ショ</t>
    </rPh>
    <rPh sb="2" eb="3">
      <t>ゾク</t>
    </rPh>
    <phoneticPr fontId="4"/>
  </si>
  <si>
    <t>CB204</t>
  </si>
  <si>
    <t>４‐過去に助成金を利用していた</t>
    <phoneticPr fontId="4"/>
  </si>
  <si>
    <t>R188C41</t>
    <phoneticPr fontId="4"/>
  </si>
  <si>
    <t>文字203</t>
    <rPh sb="0" eb="2">
      <t>モジ</t>
    </rPh>
    <phoneticPr fontId="4"/>
  </si>
  <si>
    <t>推 薦 元</t>
  </si>
  <si>
    <t>CB205</t>
  </si>
  <si>
    <t>５‐その他</t>
    <phoneticPr fontId="4"/>
  </si>
  <si>
    <t>R189C8</t>
    <phoneticPr fontId="4"/>
  </si>
  <si>
    <t>文字204</t>
    <rPh sb="0" eb="2">
      <t>モジ</t>
    </rPh>
    <phoneticPr fontId="4"/>
  </si>
  <si>
    <t>所 属</t>
  </si>
  <si>
    <t>役 職 名</t>
    <rPh sb="0" eb="1">
      <t>ヤク</t>
    </rPh>
    <rPh sb="2" eb="3">
      <t>ショク</t>
    </rPh>
    <rPh sb="4" eb="5">
      <t>メイ</t>
    </rPh>
    <phoneticPr fontId="4"/>
  </si>
  <si>
    <t>担当者名</t>
    <phoneticPr fontId="4"/>
  </si>
  <si>
    <t>ふりがな</t>
    <phoneticPr fontId="4"/>
  </si>
  <si>
    <t>　TEL：</t>
    <phoneticPr fontId="4"/>
  </si>
  <si>
    <t>　　　　－　　　　－</t>
  </si>
  <si>
    <t>GB202</t>
  </si>
  <si>
    <t>過去の受賞歴</t>
  </si>
  <si>
    <t>R193C7</t>
    <phoneticPr fontId="4"/>
  </si>
  <si>
    <t>文字205</t>
    <rPh sb="0" eb="2">
      <t>モジ</t>
    </rPh>
    <phoneticPr fontId="4"/>
  </si>
  <si>
    <t>役 職 名</t>
  </si>
  <si>
    <t>　FAX：</t>
    <phoneticPr fontId="4"/>
  </si>
  <si>
    <t>RB204</t>
  </si>
  <si>
    <t>有</t>
    <phoneticPr fontId="4"/>
  </si>
  <si>
    <t>R193C8</t>
    <phoneticPr fontId="4"/>
  </si>
  <si>
    <t>文字206</t>
    <rPh sb="0" eb="2">
      <t>モジ</t>
    </rPh>
    <phoneticPr fontId="4"/>
  </si>
  <si>
    <t>ふりがな</t>
  </si>
  <si>
    <t>ひらがな</t>
  </si>
  <si>
    <t>すべて</t>
  </si>
  <si>
    <t>連 絡 先</t>
    <rPh sb="0" eb="1">
      <t>レン</t>
    </rPh>
    <rPh sb="2" eb="3">
      <t>ラク</t>
    </rPh>
    <rPh sb="4" eb="5">
      <t>サキ</t>
    </rPh>
    <phoneticPr fontId="4"/>
  </si>
  <si>
    <t>〒</t>
    <phoneticPr fontId="4"/>
  </si>
  <si>
    <r>
      <t>連絡先 eメールアドレス</t>
    </r>
    <r>
      <rPr>
        <b/>
        <sz val="6"/>
        <rFont val="メイリオ"/>
        <family val="3"/>
        <charset val="128"/>
      </rPr>
      <t/>
    </r>
    <rPh sb="0" eb="3">
      <t>レンラクサキ</t>
    </rPh>
    <phoneticPr fontId="4"/>
  </si>
  <si>
    <t>RB205</t>
  </si>
  <si>
    <t>無</t>
    <phoneticPr fontId="4"/>
  </si>
  <si>
    <t>R194C8</t>
    <phoneticPr fontId="4"/>
  </si>
  <si>
    <t>文字207</t>
    <rPh sb="0" eb="2">
      <t>モジ</t>
    </rPh>
    <phoneticPr fontId="4"/>
  </si>
  <si>
    <t>担当者名</t>
  </si>
  <si>
    <t>住所</t>
    <rPh sb="0" eb="2">
      <t>ジュウショ</t>
    </rPh>
    <phoneticPr fontId="4"/>
  </si>
  <si>
    <t>@</t>
    <phoneticPr fontId="4"/>
  </si>
  <si>
    <t>GB203</t>
  </si>
  <si>
    <t>過去の報道歴</t>
  </si>
  <si>
    <t>R195C7</t>
    <phoneticPr fontId="4"/>
  </si>
  <si>
    <t>文字208</t>
    <rPh sb="0" eb="2">
      <t>モジ</t>
    </rPh>
    <phoneticPr fontId="4"/>
  </si>
  <si>
    <t>　TEL：</t>
  </si>
  <si>
    <t>RB206</t>
  </si>
  <si>
    <t>R195C8</t>
    <phoneticPr fontId="4"/>
  </si>
  <si>
    <t>文字209</t>
    <rPh sb="0" eb="2">
      <t>モジ</t>
    </rPh>
    <phoneticPr fontId="4"/>
  </si>
  <si>
    <t>　FAX：</t>
  </si>
  <si>
    <t>活 動 名</t>
    <rPh sb="0" eb="1">
      <t>カツ</t>
    </rPh>
    <rPh sb="2" eb="3">
      <t>ドウ</t>
    </rPh>
    <rPh sb="4" eb="5">
      <t>メイ</t>
    </rPh>
    <phoneticPr fontId="4"/>
  </si>
  <si>
    <t>&lt;団体名&gt;
（氏名）</t>
    <rPh sb="7" eb="9">
      <t>シメイ</t>
    </rPh>
    <phoneticPr fontId="4"/>
  </si>
  <si>
    <t>ふりがな</t>
    <phoneticPr fontId="4"/>
  </si>
  <si>
    <t>RB207</t>
  </si>
  <si>
    <t>無</t>
    <phoneticPr fontId="4"/>
  </si>
  <si>
    <t>R196C8</t>
    <phoneticPr fontId="4"/>
  </si>
  <si>
    <t>文字210</t>
    <rPh sb="0" eb="2">
      <t>モジ</t>
    </rPh>
    <phoneticPr fontId="4"/>
  </si>
  <si>
    <t>〒</t>
  </si>
  <si>
    <t>7</t>
    <phoneticPr fontId="4"/>
  </si>
  <si>
    <t>8</t>
    <phoneticPr fontId="4"/>
  </si>
  <si>
    <t>GB204</t>
  </si>
  <si>
    <t>活動に関する
効果測定（*3）</t>
  </si>
  <si>
    <t>R201C12</t>
    <phoneticPr fontId="4"/>
  </si>
  <si>
    <t>文字211</t>
    <rPh sb="0" eb="2">
      <t>モジ</t>
    </rPh>
    <phoneticPr fontId="4"/>
  </si>
  <si>
    <t>&lt;代表者名&gt;
（団体の場合）</t>
    <rPh sb="8" eb="10">
      <t>ダンタイ</t>
    </rPh>
    <rPh sb="11" eb="13">
      <t>バアイ</t>
    </rPh>
    <phoneticPr fontId="4"/>
  </si>
  <si>
    <t>&lt;担当者名&gt;
（代表者以外の場合）</t>
    <phoneticPr fontId="4"/>
  </si>
  <si>
    <t xml:space="preserve"> &lt;TEL&gt;</t>
    <phoneticPr fontId="4"/>
  </si>
  <si>
    <t>RB208</t>
  </si>
  <si>
    <t>有</t>
    <phoneticPr fontId="4"/>
  </si>
  <si>
    <t>R201C13</t>
    <phoneticPr fontId="4"/>
  </si>
  <si>
    <t>文字212</t>
    <rPh sb="0" eb="2">
      <t>モジ</t>
    </rPh>
    <phoneticPr fontId="4"/>
  </si>
  <si>
    <t>住所</t>
  </si>
  <si>
    <t xml:space="preserve"> &lt;FAX&gt;</t>
    <phoneticPr fontId="4"/>
  </si>
  <si>
    <t>RB209</t>
  </si>
  <si>
    <t>R202C13</t>
    <phoneticPr fontId="4"/>
  </si>
  <si>
    <t>文字213</t>
    <rPh sb="0" eb="2">
      <t>モジ</t>
    </rPh>
    <phoneticPr fontId="4"/>
  </si>
  <si>
    <t>連絡先 eメールアドレス</t>
  </si>
  <si>
    <t>&lt;連 絡 先&gt;</t>
    <rPh sb="1" eb="2">
      <t>レン</t>
    </rPh>
    <rPh sb="3" eb="4">
      <t>ラク</t>
    </rPh>
    <rPh sb="5" eb="6">
      <t>サキ</t>
    </rPh>
    <phoneticPr fontId="4"/>
  </si>
  <si>
    <t>〒</t>
    <phoneticPr fontId="4"/>
  </si>
  <si>
    <t>&lt;連絡先 eメールアドレス&gt;</t>
    <rPh sb="1" eb="4">
      <t>レンラクサキ</t>
    </rPh>
    <phoneticPr fontId="4"/>
  </si>
  <si>
    <t>RB211</t>
  </si>
  <si>
    <t>無</t>
    <phoneticPr fontId="4"/>
  </si>
  <si>
    <t>R204C8</t>
    <phoneticPr fontId="4"/>
  </si>
  <si>
    <t>文字216</t>
    <rPh sb="0" eb="2">
      <t>モジ</t>
    </rPh>
    <phoneticPr fontId="4"/>
  </si>
  <si>
    <t>&lt;団体名&gt;
（氏名）</t>
  </si>
  <si>
    <t>@</t>
  </si>
  <si>
    <t>GB206</t>
  </si>
  <si>
    <t>女性の企画・立案などの参画</t>
  </si>
  <si>
    <t>R240C18</t>
    <phoneticPr fontId="4"/>
  </si>
  <si>
    <t>文字217</t>
    <rPh sb="0" eb="2">
      <t>モジ</t>
    </rPh>
    <phoneticPr fontId="4"/>
  </si>
  <si>
    <t>活動の継続年数</t>
    <rPh sb="0" eb="2">
      <t>カツドウ</t>
    </rPh>
    <rPh sb="3" eb="5">
      <t>ケイゾク</t>
    </rPh>
    <rPh sb="5" eb="7">
      <t>ネンスウ</t>
    </rPh>
    <phoneticPr fontId="4"/>
  </si>
  <si>
    <t>複数の取組がある場合、最も長いものを記入</t>
    <phoneticPr fontId="4"/>
  </si>
  <si>
    <t>直近1年間の活動の回数
（複数の体験についてはそれぞれの回数と累計）　　　　</t>
    <rPh sb="0" eb="2">
      <t>チョッキン</t>
    </rPh>
    <rPh sb="3" eb="5">
      <t>ネンカン</t>
    </rPh>
    <rPh sb="6" eb="8">
      <t>カツドウ</t>
    </rPh>
    <rPh sb="9" eb="11">
      <t>カイスウ</t>
    </rPh>
    <rPh sb="13" eb="15">
      <t>フクスウ</t>
    </rPh>
    <rPh sb="16" eb="18">
      <t>タイケン</t>
    </rPh>
    <rPh sb="28" eb="30">
      <t>カイスウ</t>
    </rPh>
    <rPh sb="31" eb="33">
      <t>ルイケイ</t>
    </rPh>
    <phoneticPr fontId="4"/>
  </si>
  <si>
    <t>　　　回、　　　回、累計　　　回</t>
    <phoneticPr fontId="4"/>
  </si>
  <si>
    <t>RB217</t>
  </si>
  <si>
    <t>無</t>
    <phoneticPr fontId="4"/>
  </si>
  <si>
    <t>R242C29</t>
    <phoneticPr fontId="4"/>
  </si>
  <si>
    <t>数量206</t>
    <rPh sb="0" eb="2">
      <t>スウリョウ</t>
    </rPh>
    <phoneticPr fontId="4"/>
  </si>
  <si>
    <t>団体の
年齢構成２‐高校生</t>
  </si>
  <si>
    <t>●以上</t>
  </si>
  <si>
    <t>1</t>
    <phoneticPr fontId="4"/>
  </si>
  <si>
    <t>数値を正しく入力</t>
    <phoneticPr fontId="4"/>
  </si>
  <si>
    <t>GB209</t>
  </si>
  <si>
    <t>情報公開の可否</t>
  </si>
  <si>
    <t>R245C8</t>
    <phoneticPr fontId="4"/>
  </si>
  <si>
    <t>数量207</t>
    <rPh sb="0" eb="2">
      <t>スウリョウ</t>
    </rPh>
    <phoneticPr fontId="4"/>
  </si>
  <si>
    <t>団体の
年齢構成３‐大学生（専門学校等含む）</t>
  </si>
  <si>
    <t>1</t>
    <phoneticPr fontId="4"/>
  </si>
  <si>
    <t>数値を正しく入力</t>
    <phoneticPr fontId="4"/>
  </si>
  <si>
    <t>直近１年間の
参加対象・人数（*2）
※複数回答可</t>
    <rPh sb="0" eb="1">
      <t>チョク</t>
    </rPh>
    <rPh sb="1" eb="2">
      <t>チカ</t>
    </rPh>
    <rPh sb="3" eb="4">
      <t>ネン</t>
    </rPh>
    <rPh sb="4" eb="5">
      <t>カン</t>
    </rPh>
    <rPh sb="7" eb="9">
      <t>サンカ</t>
    </rPh>
    <rPh sb="9" eb="11">
      <t>タイショウ</t>
    </rPh>
    <rPh sb="12" eb="14">
      <t>ニンズウ</t>
    </rPh>
    <phoneticPr fontId="4"/>
  </si>
  <si>
    <t>１‐未就学児</t>
    <phoneticPr fontId="4"/>
  </si>
  <si>
    <t>人</t>
    <rPh sb="0" eb="1">
      <t>ニン</t>
    </rPh>
    <phoneticPr fontId="4"/>
  </si>
  <si>
    <t>２‐親子</t>
    <phoneticPr fontId="4"/>
  </si>
  <si>
    <t>組</t>
    <rPh sb="0" eb="1">
      <t>クミ</t>
    </rPh>
    <phoneticPr fontId="4"/>
  </si>
  <si>
    <t>３‐小・中学生</t>
    <rPh sb="2" eb="3">
      <t>ショウ</t>
    </rPh>
    <phoneticPr fontId="4"/>
  </si>
  <si>
    <t>４‐高校生</t>
    <rPh sb="2" eb="5">
      <t>コウコウセイ</t>
    </rPh>
    <phoneticPr fontId="4"/>
  </si>
  <si>
    <t>５‐大学生（専門学校等含む）</t>
    <phoneticPr fontId="4"/>
  </si>
  <si>
    <t>RB218</t>
  </si>
  <si>
    <t>同意する</t>
    <phoneticPr fontId="4"/>
  </si>
  <si>
    <t>R245C9</t>
    <phoneticPr fontId="4"/>
  </si>
  <si>
    <t>数量208</t>
    <rPh sb="0" eb="2">
      <t>スウリョウ</t>
    </rPh>
    <phoneticPr fontId="4"/>
  </si>
  <si>
    <t>団体の
年齢構成４‐大人（概ね20～30代）</t>
  </si>
  <si>
    <t>1</t>
    <phoneticPr fontId="4"/>
  </si>
  <si>
    <t>数値を正しく入力</t>
    <phoneticPr fontId="4"/>
  </si>
  <si>
    <t>６‐大人（概ね20～30代）</t>
    <rPh sb="5" eb="6">
      <t>オオム</t>
    </rPh>
    <rPh sb="12" eb="13">
      <t>ダイ</t>
    </rPh>
    <phoneticPr fontId="4"/>
  </si>
  <si>
    <t>７‐大人（５及び８以外）</t>
    <rPh sb="6" eb="7">
      <t>オヨ</t>
    </rPh>
    <rPh sb="9" eb="11">
      <t>イガイ</t>
    </rPh>
    <phoneticPr fontId="4"/>
  </si>
  <si>
    <t>８‐大人（70歳以上）</t>
    <rPh sb="7" eb="10">
      <t>サイイジョウ</t>
    </rPh>
    <phoneticPr fontId="4"/>
  </si>
  <si>
    <t>９‐会員のみ</t>
    <phoneticPr fontId="4"/>
  </si>
  <si>
    <t>RB219</t>
  </si>
  <si>
    <t>同意しない</t>
    <phoneticPr fontId="4"/>
  </si>
  <si>
    <t>R245C15</t>
    <phoneticPr fontId="4"/>
  </si>
  <si>
    <t>数量209</t>
    <rPh sb="0" eb="2">
      <t>スウリョウ</t>
    </rPh>
    <phoneticPr fontId="4"/>
  </si>
  <si>
    <t>団体の
年齢構成５‐大人（４及び６以外）</t>
  </si>
  <si>
    <t>1</t>
    <phoneticPr fontId="4"/>
  </si>
  <si>
    <t>１０‐その他</t>
    <phoneticPr fontId="4"/>
  </si>
  <si>
    <t>（</t>
    <phoneticPr fontId="4"/>
  </si>
  <si>
    <t>）</t>
    <phoneticPr fontId="4"/>
  </si>
  <si>
    <t>年間のべ参加人数　計</t>
    <phoneticPr fontId="4"/>
  </si>
  <si>
    <t>人</t>
    <phoneticPr fontId="4"/>
  </si>
  <si>
    <t>（うち新規</t>
    <phoneticPr fontId="4"/>
  </si>
  <si>
    <t>人、リピーター</t>
    <phoneticPr fontId="4"/>
  </si>
  <si>
    <t>人）</t>
    <phoneticPr fontId="4"/>
  </si>
  <si>
    <t>GB210</t>
  </si>
  <si>
    <t>写真の送付について</t>
  </si>
  <si>
    <t>R246C8</t>
    <phoneticPr fontId="4"/>
  </si>
  <si>
    <t>数量210</t>
    <rPh sb="0" eb="2">
      <t>スウリョウ</t>
    </rPh>
    <phoneticPr fontId="4"/>
  </si>
  <si>
    <t>団体の
年齢構成６‐大人（70歳以上）</t>
  </si>
  <si>
    <t>主な体験活動の
場所(地域)・施設</t>
    <phoneticPr fontId="4"/>
  </si>
  <si>
    <t>※○○活動（～県～市）、△△体験会の開催（～県～郡）など、活動地域と内容がわかるように記入</t>
    <rPh sb="7" eb="8">
      <t>ケン</t>
    </rPh>
    <rPh sb="9" eb="10">
      <t>シ</t>
    </rPh>
    <rPh sb="16" eb="17">
      <t>カイ</t>
    </rPh>
    <rPh sb="22" eb="23">
      <t>ケン</t>
    </rPh>
    <rPh sb="24" eb="25">
      <t>グン</t>
    </rPh>
    <rPh sb="29" eb="31">
      <t>カツドウ</t>
    </rPh>
    <rPh sb="31" eb="33">
      <t>チイキ</t>
    </rPh>
    <rPh sb="34" eb="36">
      <t>ナイヨウ</t>
    </rPh>
    <rPh sb="43" eb="44">
      <t>キ</t>
    </rPh>
    <rPh sb="44" eb="45">
      <t>ニュウ</t>
    </rPh>
    <phoneticPr fontId="4"/>
  </si>
  <si>
    <t>RB220</t>
  </si>
  <si>
    <t>R246C9</t>
    <phoneticPr fontId="4"/>
  </si>
  <si>
    <t>数量211</t>
    <rPh sb="0" eb="2">
      <t>スウリョウ</t>
    </rPh>
    <phoneticPr fontId="4"/>
  </si>
  <si>
    <t>団体の
年齢構成７‐把握していない</t>
  </si>
  <si>
    <t>RB221</t>
  </si>
  <si>
    <t>無</t>
    <phoneticPr fontId="4"/>
  </si>
  <si>
    <t>R246C15</t>
    <phoneticPr fontId="4"/>
  </si>
  <si>
    <t>文字223</t>
    <rPh sb="0" eb="2">
      <t>モジ</t>
    </rPh>
    <phoneticPr fontId="4"/>
  </si>
  <si>
    <t>7</t>
    <phoneticPr fontId="4"/>
  </si>
  <si>
    <t>8</t>
    <phoneticPr fontId="4"/>
  </si>
  <si>
    <t>連携先・連携内容</t>
    <phoneticPr fontId="4"/>
  </si>
  <si>
    <t>文字227</t>
    <rPh sb="0" eb="2">
      <t>モジ</t>
    </rPh>
    <phoneticPr fontId="4"/>
  </si>
  <si>
    <t>活動の重点テーマ若い世代を中心とした食育の推進</t>
  </si>
  <si>
    <t>コントロールなし</t>
  </si>
  <si>
    <t>○,1,2,3,4,5,6</t>
    <phoneticPr fontId="4"/>
  </si>
  <si>
    <t>プルダウンリストから選択</t>
    <phoneticPr fontId="4"/>
  </si>
  <si>
    <t>文字228</t>
    <rPh sb="0" eb="2">
      <t>モジ</t>
    </rPh>
    <phoneticPr fontId="4"/>
  </si>
  <si>
    <t>活動の重点テーマ多様な暮らしに対応した食育の推進</t>
  </si>
  <si>
    <t>○,1,2,3,4,5,6</t>
    <phoneticPr fontId="4"/>
  </si>
  <si>
    <t>有</t>
    <rPh sb="0" eb="1">
      <t>アリ</t>
    </rPh>
    <phoneticPr fontId="4"/>
  </si>
  <si>
    <t>無</t>
    <rPh sb="0" eb="1">
      <t>ナ</t>
    </rPh>
    <phoneticPr fontId="4"/>
  </si>
  <si>
    <t>●以下</t>
  </si>
  <si>
    <t>152</t>
    <phoneticPr fontId="4"/>
  </si>
  <si>
    <t>150字以内で記入</t>
    <phoneticPr fontId="4"/>
  </si>
  <si>
    <t>今後の展開予定</t>
    <rPh sb="0" eb="2">
      <t>コンゴ</t>
    </rPh>
    <rPh sb="3" eb="5">
      <t>テンカイ</t>
    </rPh>
    <rPh sb="5" eb="7">
      <t>ヨテイ</t>
    </rPh>
    <phoneticPr fontId="4"/>
  </si>
  <si>
    <t>文字235</t>
    <rPh sb="0" eb="2">
      <t>モジ</t>
    </rPh>
    <phoneticPr fontId="4"/>
  </si>
  <si>
    <t>対象活動の目的や
始めた経緯</t>
  </si>
  <si>
    <t>数量212</t>
    <rPh sb="0" eb="2">
      <t>スウリョウ</t>
    </rPh>
    <phoneticPr fontId="4"/>
  </si>
  <si>
    <t>活動の継続年数</t>
  </si>
  <si>
    <t>活動に関する
効果測定</t>
    <rPh sb="0" eb="2">
      <t>カツドウ</t>
    </rPh>
    <rPh sb="3" eb="4">
      <t>カン</t>
    </rPh>
    <rPh sb="7" eb="9">
      <t>コウカ</t>
    </rPh>
    <rPh sb="9" eb="11">
      <t>ソクテイ</t>
    </rPh>
    <phoneticPr fontId="4"/>
  </si>
  <si>
    <t>参加者アンケートの実施</t>
    <phoneticPr fontId="4"/>
  </si>
  <si>
    <t>文字236</t>
    <rPh sb="0" eb="2">
      <t>モジ</t>
    </rPh>
    <phoneticPr fontId="4"/>
  </si>
  <si>
    <t>直近1年間の体験活動の回数
（複数の体験についてはそれぞれの回数と累計）　　　　</t>
  </si>
  <si>
    <t>文字237</t>
    <rPh sb="0" eb="2">
      <t>モジ</t>
    </rPh>
    <phoneticPr fontId="4"/>
  </si>
  <si>
    <t>直近１年間の参加対象・人数１０‐その他内容</t>
  </si>
  <si>
    <t>活動で
使用する資料</t>
    <rPh sb="0" eb="2">
      <t>カツドウ</t>
    </rPh>
    <rPh sb="4" eb="6">
      <t>シヨウ</t>
    </rPh>
    <rPh sb="8" eb="10">
      <t>シリョウ</t>
    </rPh>
    <phoneticPr fontId="4"/>
  </si>
  <si>
    <t>※活動で使用するために作成された資料などがあれば、Ａ４サイズにしてコピー3点程度をお送りください。</t>
    <rPh sb="1" eb="3">
      <t>カツドウ</t>
    </rPh>
    <rPh sb="4" eb="6">
      <t>シヨウ</t>
    </rPh>
    <rPh sb="11" eb="13">
      <t>サクセイ</t>
    </rPh>
    <phoneticPr fontId="4"/>
  </si>
  <si>
    <t>数量213</t>
    <rPh sb="0" eb="2">
      <t>スウリョウ</t>
    </rPh>
    <phoneticPr fontId="4"/>
  </si>
  <si>
    <t>直近１年間の参加対象・人数１‐未就学児</t>
  </si>
  <si>
    <t>1</t>
    <phoneticPr fontId="4"/>
  </si>
  <si>
    <t>数値を正しく入力</t>
    <phoneticPr fontId="4"/>
  </si>
  <si>
    <t>数量214</t>
    <rPh sb="0" eb="2">
      <t>スウリョウ</t>
    </rPh>
    <phoneticPr fontId="4"/>
  </si>
  <si>
    <t>直近１年間の参加対象・人数２‐親子</t>
  </si>
  <si>
    <t>数値を正しく入力</t>
    <phoneticPr fontId="4"/>
  </si>
  <si>
    <t>推薦対象活動の果たした役割</t>
    <rPh sb="0" eb="2">
      <t>スイセン</t>
    </rPh>
    <rPh sb="2" eb="4">
      <t>タイショウ</t>
    </rPh>
    <rPh sb="4" eb="6">
      <t>カツドウ</t>
    </rPh>
    <rPh sb="7" eb="8">
      <t>ハ</t>
    </rPh>
    <rPh sb="11" eb="13">
      <t>ヤクワリ</t>
    </rPh>
    <phoneticPr fontId="4"/>
  </si>
  <si>
    <t>文字246</t>
    <rPh sb="0" eb="2">
      <t>モジ</t>
    </rPh>
    <phoneticPr fontId="4"/>
  </si>
  <si>
    <t>（*1）推薦対象活動の重点テーマを実現するために、具体的にどのようなことをしていますか。</t>
  </si>
  <si>
    <t>302</t>
    <phoneticPr fontId="4"/>
  </si>
  <si>
    <t>300字以内で記入</t>
    <phoneticPr fontId="4"/>
  </si>
  <si>
    <t>(１)推薦対象活動が食品ロス・食品廃棄物削減に貢献している点についてご記入ください。</t>
    <rPh sb="10" eb="12">
      <t>ショクヒン</t>
    </rPh>
    <rPh sb="15" eb="17">
      <t>ショクヒン</t>
    </rPh>
    <rPh sb="17" eb="19">
      <t>ハイキ</t>
    </rPh>
    <rPh sb="19" eb="20">
      <t>ブツ</t>
    </rPh>
    <rPh sb="20" eb="22">
      <t>サクゲン</t>
    </rPh>
    <phoneticPr fontId="4"/>
  </si>
  <si>
    <t>文字247</t>
    <rPh sb="0" eb="2">
      <t>モジ</t>
    </rPh>
    <phoneticPr fontId="4"/>
  </si>
  <si>
    <t>（*2）今年度の活動に至るまでに、推薦対象活動がどのように発展・展開してきたのかを記載してください。</t>
  </si>
  <si>
    <t>302</t>
    <phoneticPr fontId="4"/>
  </si>
  <si>
    <t>300字以内で記入</t>
    <phoneticPr fontId="4"/>
  </si>
  <si>
    <t>※300字以内で記入</t>
  </si>
  <si>
    <t>文字249</t>
    <rPh sb="0" eb="2">
      <t>モジ</t>
    </rPh>
    <phoneticPr fontId="4"/>
  </si>
  <si>
    <t>(１)推薦対象活動が食育推進に貢献している点についてご記入ください。</t>
  </si>
  <si>
    <t>302</t>
    <phoneticPr fontId="4"/>
  </si>
  <si>
    <t>文字250</t>
    <rPh sb="0" eb="2">
      <t>モジ</t>
    </rPh>
    <phoneticPr fontId="4"/>
  </si>
  <si>
    <t>(２)推薦対象活動において、工夫している点を具体的内容をご記入ください。</t>
  </si>
  <si>
    <t>文字251</t>
    <rPh sb="0" eb="2">
      <t>モジ</t>
    </rPh>
    <phoneticPr fontId="4"/>
  </si>
  <si>
    <t>(３)推薦対象活動において、最もＰＲしたい点についてご記入ください。　</t>
  </si>
  <si>
    <t>302</t>
    <phoneticPr fontId="4"/>
  </si>
  <si>
    <t>(２)推薦対象活動において、工夫している点について具体的内容をご記入ください。</t>
    <phoneticPr fontId="4"/>
  </si>
  <si>
    <t>数量227</t>
    <rPh sb="0" eb="2">
      <t>スウリョウ</t>
    </rPh>
    <phoneticPr fontId="4"/>
  </si>
  <si>
    <t>（女性の比率　約</t>
  </si>
  <si>
    <t>小数点</t>
  </si>
  <si>
    <t>●より大きい</t>
  </si>
  <si>
    <t>0</t>
    <phoneticPr fontId="4"/>
  </si>
  <si>
    <t>文字252</t>
    <rPh sb="0" eb="2">
      <t>モジ</t>
    </rPh>
    <phoneticPr fontId="4"/>
  </si>
  <si>
    <t>の雇用の拡大に繋がっている</t>
  </si>
  <si>
    <t>(３)推薦対象活動において、最もＰＲしたい点についてご記入ください。　</t>
    <phoneticPr fontId="4"/>
  </si>
  <si>
    <t>確認事項</t>
    <rPh sb="0" eb="2">
      <t>カクニン</t>
    </rPh>
    <rPh sb="2" eb="4">
      <t>ジコウ</t>
    </rPh>
    <phoneticPr fontId="4"/>
  </si>
  <si>
    <t>情報公開の可否</t>
    <rPh sb="0" eb="2">
      <t>ジョウホウ</t>
    </rPh>
    <rPh sb="2" eb="4">
      <t>コウカイ</t>
    </rPh>
    <rPh sb="5" eb="7">
      <t>カヒ</t>
    </rPh>
    <phoneticPr fontId="4"/>
  </si>
  <si>
    <t>同意する</t>
    <phoneticPr fontId="4"/>
  </si>
  <si>
    <t>同意しない</t>
    <phoneticPr fontId="4"/>
  </si>
  <si>
    <t>※どちらかを選んでください。</t>
    <rPh sb="6" eb="7">
      <t>エラ</t>
    </rPh>
    <phoneticPr fontId="4"/>
  </si>
  <si>
    <t>写真の送付について</t>
    <rPh sb="0" eb="2">
      <t>シャシン</t>
    </rPh>
    <rPh sb="3" eb="5">
      <t>ソウフ</t>
    </rPh>
    <phoneticPr fontId="4"/>
  </si>
  <si>
    <t>※活動の様子や実績がわかる写真があれば、5枚程度をお送りください。</t>
    <rPh sb="1" eb="3">
      <t>カツドウ</t>
    </rPh>
    <rPh sb="4" eb="6">
      <t>ヨウス</t>
    </rPh>
    <rPh sb="7" eb="9">
      <t>ジッセキ</t>
    </rPh>
    <rPh sb="13" eb="15">
      <t>シャシン</t>
    </rPh>
    <rPh sb="21" eb="22">
      <t>マイ</t>
    </rPh>
    <rPh sb="22" eb="24">
      <t>テイド</t>
    </rPh>
    <rPh sb="26" eb="27">
      <t>オク</t>
    </rPh>
    <phoneticPr fontId="4"/>
  </si>
  <si>
    <t>参考資料の送付について</t>
    <rPh sb="0" eb="2">
      <t>サンコウ</t>
    </rPh>
    <rPh sb="2" eb="4">
      <t>シリョウ</t>
    </rPh>
    <rPh sb="5" eb="7">
      <t>ソウフ</t>
    </rPh>
    <phoneticPr fontId="4"/>
  </si>
  <si>
    <t>※事業内容がわかる資料（事業報告、予算書等）、団体に関する資料など3点程度をお送りください。</t>
    <phoneticPr fontId="4"/>
  </si>
  <si>
    <t>（注）応募用紙は返却いたしませんので、必要な場合は写しを取ってお送りください。</t>
    <rPh sb="1" eb="2">
      <t>チュウ</t>
    </rPh>
    <rPh sb="19" eb="21">
      <t>ヒツヨウ</t>
    </rPh>
    <rPh sb="22" eb="24">
      <t>バアイ</t>
    </rPh>
    <rPh sb="25" eb="26">
      <t>ウツ</t>
    </rPh>
    <rPh sb="28" eb="29">
      <t>ト</t>
    </rPh>
    <rPh sb="32" eb="33">
      <t>オク</t>
    </rPh>
    <phoneticPr fontId="4"/>
  </si>
  <si>
    <t>個人情報の取扱いについて</t>
    <phoneticPr fontId="4"/>
  </si>
  <si>
    <t>応募の際にご記入いただいた個人情報は、審査および審査にあたっての市町村関係行政部局への問い合わせ、表彰式招待状の送付、審査結果の通知にのみに活用します。それ以外の目的には一切使用いたしません。応募者の個人情報を応募者の同意無しに業務委託先以外の第三者に開示・提供することはございません（法令等により開示を求められた場合を除く）。お申込に際して取得した個人情報は応募締切後、保存期間経過後に破棄いたします。</t>
    <rPh sb="32" eb="35">
      <t>シチョウソン</t>
    </rPh>
    <phoneticPr fontId="4"/>
  </si>
  <si>
    <r>
      <t>活動の概要</t>
    </r>
    <r>
      <rPr>
        <sz val="11"/>
        <color theme="0"/>
        <rFont val="HGPｺﾞｼｯｸE"/>
        <family val="3"/>
        <charset val="128"/>
      </rPr>
      <t>（自薦で連絡先が上記と同様の場合は、&lt;&gt;は記入不要）</t>
    </r>
    <rPh sb="0" eb="2">
      <t>カツドウ</t>
    </rPh>
    <rPh sb="3" eb="5">
      <t>ガイヨウ</t>
    </rPh>
    <phoneticPr fontId="4"/>
  </si>
  <si>
    <t>※70字以内で記入</t>
    <phoneticPr fontId="4"/>
  </si>
  <si>
    <t>※連携先がある場合に、具体的に記入</t>
    <phoneticPr fontId="4"/>
  </si>
  <si>
    <t>※今後の連携や展開の方向性・その予定時期、継続のための体制づくり、活動の指導者育成などについて、記入</t>
    <phoneticPr fontId="4"/>
  </si>
  <si>
    <t>※アンケート以外に実施している効果測定があれば記入</t>
    <phoneticPr fontId="4"/>
  </si>
  <si>
    <t>活動（推薦調書の記載内容、添付写真など）を富山県が食品ロス・食品廃棄物削減のためパンフレットや冊子、ホームページ等に掲載することについて</t>
    <rPh sb="0" eb="2">
      <t>カツドウ</t>
    </rPh>
    <rPh sb="3" eb="5">
      <t>スイセン</t>
    </rPh>
    <rPh sb="5" eb="7">
      <t>チョウショ</t>
    </rPh>
    <rPh sb="8" eb="10">
      <t>キサイ</t>
    </rPh>
    <rPh sb="10" eb="12">
      <t>ナイヨウ</t>
    </rPh>
    <rPh sb="13" eb="15">
      <t>テンプ</t>
    </rPh>
    <rPh sb="15" eb="17">
      <t>ジャシン</t>
    </rPh>
    <rPh sb="21" eb="24">
      <t>トヤマケン</t>
    </rPh>
    <rPh sb="25" eb="27">
      <t>ショクヒン</t>
    </rPh>
    <rPh sb="30" eb="32">
      <t>ショクヒン</t>
    </rPh>
    <rPh sb="32" eb="35">
      <t>ハイキブツ</t>
    </rPh>
    <rPh sb="35" eb="37">
      <t>サクゲン</t>
    </rPh>
    <rPh sb="47" eb="49">
      <t>サッシ</t>
    </rPh>
    <rPh sb="56" eb="57">
      <t>ナド</t>
    </rPh>
    <rPh sb="58" eb="60">
      <t>ケイサイ</t>
    </rPh>
    <phoneticPr fontId="4"/>
  </si>
  <si>
    <t>【富山県食品ロス・食品廃棄物削減推進県民会議事務局】富山県農林水産部農産食品課
（送付先）E-mail：anousanshokuhin@pref.toyama.lg.jp　（10MB以内）
　　　　　郵送：〒930-0006 富山県富山市桜橋通り５－１３　興銀ビル10階　農産食品課食品産業・流通係　宛
　　　　　TEL：076-444-3282（平日 8：30～17：15、土日祝日除く）　　</t>
    <rPh sb="1" eb="4">
      <t>トヤマケン</t>
    </rPh>
    <rPh sb="4" eb="6">
      <t>ショクヒン</t>
    </rPh>
    <rPh sb="9" eb="11">
      <t>ショクヒン</t>
    </rPh>
    <rPh sb="11" eb="14">
      <t>ハイキブツ</t>
    </rPh>
    <rPh sb="14" eb="16">
      <t>サクゲン</t>
    </rPh>
    <rPh sb="16" eb="18">
      <t>スイシン</t>
    </rPh>
    <rPh sb="18" eb="20">
      <t>ケンミン</t>
    </rPh>
    <rPh sb="20" eb="22">
      <t>カイギ</t>
    </rPh>
    <rPh sb="22" eb="25">
      <t>ジムキョク</t>
    </rPh>
    <rPh sb="29" eb="31">
      <t>ノウリン</t>
    </rPh>
    <rPh sb="31" eb="33">
      <t>スイサン</t>
    </rPh>
    <rPh sb="33" eb="34">
      <t>ブ</t>
    </rPh>
    <rPh sb="91" eb="93">
      <t>イナイ</t>
    </rPh>
    <rPh sb="113" eb="116">
      <t>トヤマケン</t>
    </rPh>
    <rPh sb="116" eb="119">
      <t>トヤマシ</t>
    </rPh>
    <rPh sb="119" eb="121">
      <t>サクラバシ</t>
    </rPh>
    <rPh sb="121" eb="122">
      <t>ドオ</t>
    </rPh>
    <rPh sb="128" eb="130">
      <t>コウギン</t>
    </rPh>
    <rPh sb="134" eb="135">
      <t>カイ</t>
    </rPh>
    <rPh sb="136" eb="138">
      <t>ノウサン</t>
    </rPh>
    <rPh sb="138" eb="140">
      <t>ショクヒン</t>
    </rPh>
    <rPh sb="140" eb="141">
      <t>カ</t>
    </rPh>
    <rPh sb="141" eb="143">
      <t>ショクヒン</t>
    </rPh>
    <rPh sb="143" eb="145">
      <t>サンギョウ</t>
    </rPh>
    <rPh sb="146" eb="148">
      <t>リュウツウ</t>
    </rPh>
    <rPh sb="148" eb="149">
      <t>ガカリ</t>
    </rPh>
    <rPh sb="192" eb="193">
      <t>ノゾ</t>
    </rPh>
    <phoneticPr fontId="4"/>
  </si>
  <si>
    <t>令和５年度　食品ロス・食品廃棄物
削減優良活動表彰　応募用紙</t>
    <rPh sb="0" eb="2">
      <t>レイワ</t>
    </rPh>
    <rPh sb="3" eb="4">
      <t>ネン</t>
    </rPh>
    <rPh sb="4" eb="5">
      <t>ド</t>
    </rPh>
    <rPh sb="6" eb="8">
      <t>ショクヒン</t>
    </rPh>
    <rPh sb="11" eb="13">
      <t>ショクヒン</t>
    </rPh>
    <rPh sb="13" eb="16">
      <t>ハイキブツ</t>
    </rPh>
    <rPh sb="17" eb="19">
      <t>サクゲン</t>
    </rPh>
    <rPh sb="19" eb="21">
      <t>ユウリョウ</t>
    </rPh>
    <rPh sb="21" eb="23">
      <t>カツドウ</t>
    </rPh>
    <rPh sb="23" eb="25">
      <t>ヒョウショウ</t>
    </rPh>
    <rPh sb="26" eb="28">
      <t>オウボ</t>
    </rPh>
    <rPh sb="28" eb="30">
      <t>ヨウシ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</si>
</sst>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00\-0000"/>
  </numFmts>
  <fonts count="15" x14ac:knownFonts="1">
    <font>
      <sz val="11"/>
      <color theme="1"/>
      <name val="游ゴシック"/>
      <family val="2"/>
      <scheme val="minor"/>
    </font>
    <font>
      <sz val="9"/>
      <color rgb="FF000000"/>
      <name val="Meiryo UI"/>
      <family val="3"/>
      <charset val="128"/>
    </font>
    <font>
      <sz val="20"/>
      <color rgb="FF00B050"/>
      <name val="HGP創英角ｺﾞｼｯｸUB"/>
      <family val="3"/>
      <charset val="128"/>
    </font>
    <font>
      <sz val="6"/>
      <name val="游ゴシック"/>
      <family val="3"/>
      <charset val="128"/>
      <scheme val="minor"/>
    </font>
    <font>
      <sz val="6"/>
      <name val="ＭＳ Ｐゴシック"/>
      <family val="3"/>
      <charset val="128"/>
    </font>
    <font>
      <sz val="11"/>
      <name val="ＭＳ ゴシック"/>
      <family val="3"/>
      <charset val="128"/>
    </font>
    <font>
      <sz val="9"/>
      <name val="ＭＳ Ｐゴシック"/>
      <family val="3"/>
      <charset val="128"/>
    </font>
    <font>
      <sz val="18"/>
      <color theme="0"/>
      <name val="HGPｺﾞｼｯｸE"/>
      <family val="3"/>
      <charset val="128"/>
    </font>
    <font>
      <sz val="9"/>
      <color theme="1"/>
      <name val="ＭＳ Ｐゴシック"/>
      <family val="3"/>
      <charset val="128"/>
    </font>
    <font>
      <b/>
      <sz val="6"/>
      <name val="メイリオ"/>
      <family val="3"/>
      <charset val="128"/>
    </font>
    <font>
      <sz val="11"/>
      <color theme="0"/>
      <name val="HGPｺﾞｼｯｸE"/>
      <family val="3"/>
      <charset val="128"/>
    </font>
    <font>
      <b/>
      <sz val="11"/>
      <name val="メイリオ"/>
      <family val="3"/>
      <charset val="128"/>
    </font>
    <font>
      <sz val="9"/>
      <color indexed="10"/>
      <name val="ＭＳ Ｐゴシック"/>
      <family val="3"/>
      <charset val="128"/>
    </font>
    <font>
      <sz val="24"/>
      <name val="ＭＳ Ｐゴシック"/>
      <family val="3"/>
      <charset val="128"/>
    </font>
    <font>
      <sz val="11"/>
      <color rgb="FFFF0000"/>
      <name val="游ゴシック"/>
      <family val="3"/>
      <charset val="128"/>
      <scheme val="minor"/>
    </font>
  </fonts>
  <fills count="10">
    <fill>
      <patternFill patternType="none"/>
    </fill>
    <fill>
      <patternFill patternType="gray125"/>
    </fill>
    <fill>
      <patternFill patternType="solid">
        <fgColor indexed="27"/>
        <bgColor indexed="64"/>
      </patternFill>
    </fill>
    <fill>
      <patternFill patternType="solid">
        <fgColor rgb="FFCCFF99"/>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2"/>
        <bgColor indexed="64"/>
      </patternFill>
    </fill>
    <fill>
      <patternFill patternType="solid">
        <fgColor rgb="FF00B050"/>
        <bgColor indexed="64"/>
      </patternFill>
    </fill>
    <fill>
      <patternFill patternType="solid">
        <fgColor indexed="47"/>
        <bgColor indexed="64"/>
      </patternFill>
    </fill>
    <fill>
      <patternFill patternType="solid">
        <fgColor rgb="FFFFFFCC"/>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44">
    <xf numFmtId="0" fontId="0" fillId="0" borderId="0" xfId="0"/>
    <xf numFmtId="0" fontId="0"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Fill="1" applyAlignment="1" applyProtection="1">
      <alignment vertical="center"/>
    </xf>
    <xf numFmtId="0" fontId="0" fillId="2" borderId="0" xfId="0" applyFont="1" applyFill="1" applyAlignment="1" applyProtection="1">
      <alignment vertical="center"/>
      <protection locked="0"/>
    </xf>
    <xf numFmtId="0" fontId="5" fillId="3" borderId="0" xfId="0" applyFont="1" applyFill="1" applyAlignment="1" applyProtection="1">
      <alignment vertical="center"/>
    </xf>
    <xf numFmtId="0" fontId="5" fillId="0" borderId="0" xfId="0" applyFont="1" applyFill="1" applyAlignment="1" applyProtection="1">
      <alignment vertical="center"/>
    </xf>
    <xf numFmtId="0" fontId="0" fillId="4" borderId="0" xfId="0" applyFont="1" applyFill="1" applyAlignment="1" applyProtection="1">
      <alignment vertical="center"/>
    </xf>
    <xf numFmtId="0" fontId="5" fillId="5" borderId="0" xfId="0" applyFont="1" applyFill="1" applyAlignment="1" applyProtection="1">
      <alignment vertical="center"/>
    </xf>
    <xf numFmtId="0" fontId="5" fillId="0" borderId="0" xfId="0" quotePrefix="1" applyFont="1" applyFill="1" applyAlignment="1" applyProtection="1">
      <alignment vertical="center"/>
    </xf>
    <xf numFmtId="0" fontId="6" fillId="0" borderId="2" xfId="0" applyFont="1" applyFill="1" applyBorder="1" applyAlignment="1" applyProtection="1">
      <alignment vertical="center"/>
    </xf>
    <xf numFmtId="0" fontId="0" fillId="0" borderId="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8" xfId="0" applyFont="1" applyFill="1" applyBorder="1" applyAlignment="1" applyProtection="1">
      <alignment vertical="center"/>
    </xf>
    <xf numFmtId="0" fontId="0" fillId="6" borderId="0" xfId="0" applyFont="1" applyFill="1" applyAlignment="1" applyProtection="1">
      <alignment vertical="center"/>
      <protection locked="0"/>
    </xf>
    <xf numFmtId="0" fontId="5" fillId="8" borderId="0" xfId="0" applyFont="1" applyFill="1" applyAlignment="1" applyProtection="1">
      <alignment vertical="center"/>
    </xf>
    <xf numFmtId="0" fontId="6" fillId="9" borderId="10" xfId="0" applyFont="1" applyFill="1" applyBorder="1" applyAlignment="1" applyProtection="1">
      <alignment vertical="center"/>
    </xf>
    <xf numFmtId="0" fontId="0" fillId="9" borderId="10" xfId="0" applyFont="1" applyFill="1" applyBorder="1" applyAlignment="1" applyProtection="1">
      <alignment vertical="center"/>
    </xf>
    <xf numFmtId="0" fontId="6" fillId="3" borderId="2" xfId="0" applyFont="1" applyFill="1" applyBorder="1" applyAlignment="1" applyProtection="1">
      <alignment vertical="center"/>
    </xf>
    <xf numFmtId="0" fontId="0" fillId="3" borderId="8" xfId="0" applyFont="1" applyFill="1" applyBorder="1" applyAlignment="1" applyProtection="1">
      <alignment vertical="center"/>
    </xf>
    <xf numFmtId="0" fontId="0" fillId="0" borderId="0" xfId="0" applyFont="1" applyFill="1" applyAlignment="1" applyProtection="1">
      <alignment vertical="center"/>
      <protection locked="0"/>
    </xf>
    <xf numFmtId="0" fontId="6" fillId="3" borderId="6" xfId="0" applyFont="1" applyFill="1" applyBorder="1" applyAlignment="1" applyProtection="1">
      <alignment vertical="center"/>
    </xf>
    <xf numFmtId="0" fontId="0" fillId="3" borderId="7" xfId="0" applyFont="1" applyFill="1" applyBorder="1" applyAlignment="1" applyProtection="1">
      <alignment vertical="center"/>
    </xf>
    <xf numFmtId="176" fontId="6" fillId="3" borderId="12" xfId="0" applyNumberFormat="1" applyFont="1" applyFill="1" applyBorder="1" applyAlignment="1" applyProtection="1">
      <alignment vertical="center"/>
    </xf>
    <xf numFmtId="176" fontId="0" fillId="3" borderId="10" xfId="0" applyNumberFormat="1" applyFont="1" applyFill="1" applyBorder="1" applyAlignment="1" applyProtection="1">
      <alignment vertical="center"/>
    </xf>
    <xf numFmtId="176" fontId="0" fillId="3" borderId="10" xfId="0" applyNumberFormat="1" applyFont="1" applyFill="1" applyBorder="1" applyAlignment="1" applyProtection="1">
      <alignment vertical="center" wrapText="1"/>
    </xf>
    <xf numFmtId="176" fontId="0" fillId="3" borderId="11" xfId="0" applyNumberFormat="1" applyFont="1" applyFill="1" applyBorder="1" applyAlignment="1" applyProtection="1">
      <alignment vertical="center" wrapText="1"/>
    </xf>
    <xf numFmtId="0" fontId="6" fillId="9" borderId="13" xfId="0" applyFont="1" applyFill="1" applyBorder="1" applyAlignment="1" applyProtection="1">
      <alignment vertical="center"/>
    </xf>
    <xf numFmtId="0" fontId="6" fillId="9" borderId="14" xfId="0" applyFont="1" applyFill="1" applyBorder="1" applyAlignment="1" applyProtection="1">
      <alignment vertical="center"/>
    </xf>
    <xf numFmtId="0" fontId="6" fillId="9" borderId="12" xfId="0" applyFont="1" applyFill="1" applyBorder="1" applyAlignment="1" applyProtection="1">
      <alignment vertical="center"/>
    </xf>
    <xf numFmtId="176" fontId="5" fillId="0" borderId="0" xfId="0" applyNumberFormat="1" applyFont="1" applyFill="1" applyAlignment="1" applyProtection="1">
      <alignment vertical="center"/>
    </xf>
    <xf numFmtId="0" fontId="6" fillId="9" borderId="16" xfId="0" applyFont="1" applyFill="1" applyBorder="1" applyAlignment="1" applyProtection="1">
      <alignment vertical="center"/>
    </xf>
    <xf numFmtId="0" fontId="0" fillId="9" borderId="0" xfId="0" applyFont="1" applyFill="1" applyBorder="1" applyAlignment="1" applyProtection="1">
      <alignment vertical="center"/>
    </xf>
    <xf numFmtId="0" fontId="0" fillId="2" borderId="0" xfId="0" applyFont="1" applyFill="1" applyBorder="1" applyAlignment="1" applyProtection="1">
      <alignment vertical="center"/>
      <protection locked="0"/>
    </xf>
    <xf numFmtId="0" fontId="0" fillId="4" borderId="0" xfId="0" applyFont="1" applyFill="1" applyBorder="1" applyAlignment="1" applyProtection="1">
      <alignment vertical="center"/>
    </xf>
    <xf numFmtId="0" fontId="6" fillId="9" borderId="1" xfId="0" applyFont="1" applyFill="1" applyBorder="1" applyAlignment="1" applyProtection="1">
      <alignment vertical="center"/>
    </xf>
    <xf numFmtId="0" fontId="0" fillId="9" borderId="1"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5" fillId="3"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9" borderId="0" xfId="0" applyFont="1" applyFill="1" applyBorder="1" applyAlignment="1" applyProtection="1">
      <alignment vertical="center"/>
    </xf>
    <xf numFmtId="0" fontId="0" fillId="9" borderId="17" xfId="0" applyFont="1" applyFill="1" applyBorder="1" applyAlignment="1" applyProtection="1">
      <alignment vertical="center"/>
    </xf>
    <xf numFmtId="0" fontId="6" fillId="9" borderId="0" xfId="0" applyFont="1" applyFill="1" applyBorder="1" applyAlignment="1" applyProtection="1">
      <alignment horizontal="right" vertical="center"/>
    </xf>
    <xf numFmtId="0" fontId="6" fillId="9" borderId="0" xfId="0" applyFont="1" applyFill="1" applyBorder="1" applyAlignment="1" applyProtection="1">
      <alignment horizontal="left" vertical="center"/>
    </xf>
    <xf numFmtId="0" fontId="6" fillId="9" borderId="17" xfId="0" applyFont="1" applyFill="1" applyBorder="1" applyAlignment="1" applyProtection="1">
      <alignment vertical="center"/>
    </xf>
    <xf numFmtId="0" fontId="11" fillId="0" borderId="0" xfId="0" applyFont="1" applyAlignment="1" applyProtection="1">
      <alignment vertical="center"/>
    </xf>
    <xf numFmtId="0" fontId="0" fillId="9" borderId="2" xfId="0" applyFont="1" applyFill="1" applyBorder="1" applyAlignment="1" applyProtection="1">
      <alignment vertical="center"/>
    </xf>
    <xf numFmtId="0" fontId="6" fillId="9" borderId="3" xfId="0" applyFont="1" applyFill="1" applyBorder="1" applyAlignment="1" applyProtection="1">
      <alignment vertical="center"/>
    </xf>
    <xf numFmtId="0" fontId="0" fillId="9" borderId="3" xfId="0" applyFont="1" applyFill="1" applyBorder="1" applyAlignment="1" applyProtection="1">
      <alignment vertical="center"/>
    </xf>
    <xf numFmtId="0" fontId="6" fillId="9" borderId="1" xfId="0" applyFont="1" applyFill="1" applyBorder="1" applyAlignment="1" applyProtection="1">
      <alignment vertical="center" wrapText="1"/>
    </xf>
    <xf numFmtId="0" fontId="0" fillId="9" borderId="1" xfId="0" applyFont="1" applyFill="1" applyBorder="1" applyAlignment="1" applyProtection="1">
      <alignment vertical="center" wrapText="1"/>
    </xf>
    <xf numFmtId="0" fontId="0" fillId="9" borderId="16" xfId="0" applyFont="1" applyFill="1" applyBorder="1" applyAlignment="1" applyProtection="1">
      <alignment vertical="center" wrapText="1"/>
    </xf>
    <xf numFmtId="0" fontId="6" fillId="9" borderId="0" xfId="0" applyFont="1" applyFill="1" applyBorder="1" applyAlignment="1" applyProtection="1">
      <alignment vertical="center" wrapText="1"/>
    </xf>
    <xf numFmtId="0" fontId="0" fillId="9" borderId="0" xfId="0" applyFont="1" applyFill="1" applyBorder="1" applyAlignment="1" applyProtection="1">
      <alignment vertical="center" wrapText="1"/>
    </xf>
    <xf numFmtId="0" fontId="6" fillId="9" borderId="0" xfId="0" applyFont="1" applyFill="1" applyBorder="1" applyAlignment="1" applyProtection="1">
      <alignment vertical="top"/>
    </xf>
    <xf numFmtId="0" fontId="0" fillId="9" borderId="16" xfId="0" applyNumberFormat="1" applyFont="1" applyFill="1" applyBorder="1" applyAlignment="1" applyProtection="1">
      <alignment vertical="center"/>
    </xf>
    <xf numFmtId="0" fontId="12" fillId="9" borderId="0" xfId="0" applyFont="1" applyFill="1" applyBorder="1" applyAlignment="1" applyProtection="1">
      <alignment vertical="center"/>
    </xf>
    <xf numFmtId="0" fontId="6" fillId="9" borderId="2" xfId="0" applyFont="1" applyFill="1" applyBorder="1" applyAlignment="1" applyProtection="1">
      <alignment vertical="center"/>
    </xf>
    <xf numFmtId="0" fontId="6" fillId="9" borderId="8" xfId="0" applyFont="1" applyFill="1" applyBorder="1" applyAlignment="1" applyProtection="1">
      <alignment vertical="center"/>
    </xf>
    <xf numFmtId="0" fontId="6" fillId="9" borderId="6" xfId="0" applyFont="1" applyFill="1" applyBorder="1" applyAlignment="1" applyProtection="1">
      <alignment vertical="center"/>
    </xf>
    <xf numFmtId="0" fontId="6" fillId="9" borderId="7" xfId="0" applyFont="1" applyFill="1" applyBorder="1" applyAlignment="1" applyProtection="1">
      <alignment vertical="center"/>
    </xf>
    <xf numFmtId="0" fontId="6" fillId="9" borderId="3" xfId="0" applyFont="1" applyFill="1" applyBorder="1" applyAlignment="1" applyProtection="1">
      <alignment vertical="center" wrapText="1"/>
    </xf>
    <xf numFmtId="0" fontId="6" fillId="0" borderId="0" xfId="0" applyFont="1" applyFill="1" applyAlignment="1" applyProtection="1">
      <alignment vertical="center"/>
    </xf>
    <xf numFmtId="0" fontId="6" fillId="0" borderId="2"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6" fillId="0" borderId="16"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17"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13" fillId="0" borderId="16"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7" fillId="7" borderId="5" xfId="0" applyFont="1" applyFill="1" applyBorder="1" applyAlignment="1" applyProtection="1">
      <alignment horizontal="center" vertical="center"/>
    </xf>
    <xf numFmtId="0" fontId="0" fillId="0" borderId="16"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0" borderId="17" xfId="0" applyNumberFormat="1" applyFont="1" applyFill="1" applyBorder="1" applyAlignment="1" applyProtection="1">
      <alignment vertical="top" wrapText="1"/>
      <protection locked="0"/>
    </xf>
    <xf numFmtId="0" fontId="0" fillId="0" borderId="16"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17" xfId="0" applyFont="1" applyFill="1" applyBorder="1" applyAlignment="1" applyProtection="1">
      <alignment vertical="top" wrapText="1"/>
      <protection locked="0"/>
    </xf>
    <xf numFmtId="0" fontId="0" fillId="0" borderId="6" xfId="0" applyNumberFormat="1" applyFont="1" applyFill="1" applyBorder="1" applyAlignment="1" applyProtection="1">
      <alignment vertical="top" wrapText="1"/>
      <protection locked="0"/>
    </xf>
    <xf numFmtId="0" fontId="0" fillId="0" borderId="1" xfId="0" applyNumberFormat="1" applyFont="1" applyFill="1" applyBorder="1" applyAlignment="1" applyProtection="1">
      <alignment vertical="top" wrapText="1"/>
      <protection locked="0"/>
    </xf>
    <xf numFmtId="0" fontId="0" fillId="0" borderId="7" xfId="0" applyNumberFormat="1" applyFont="1" applyFill="1" applyBorder="1" applyAlignment="1" applyProtection="1">
      <alignment vertical="top" wrapText="1"/>
      <protection locked="0"/>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0" borderId="0" xfId="0" applyFont="1" applyFill="1" applyBorder="1" applyAlignment="1" applyProtection="1">
      <alignment vertical="top" wrapText="1"/>
    </xf>
    <xf numFmtId="0" fontId="0" fillId="0" borderId="1" xfId="0" applyFont="1" applyFill="1" applyBorder="1" applyAlignment="1" applyProtection="1">
      <alignment vertical="center" shrinkToFit="1"/>
      <protection locked="0"/>
    </xf>
    <xf numFmtId="0" fontId="14" fillId="0" borderId="2"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6" fillId="9" borderId="2" xfId="0" applyFont="1" applyFill="1" applyBorder="1" applyAlignment="1" applyProtection="1">
      <alignment vertical="center" wrapText="1"/>
    </xf>
    <xf numFmtId="0" fontId="6" fillId="9" borderId="3" xfId="0" applyFont="1" applyFill="1" applyBorder="1" applyAlignment="1" applyProtection="1">
      <alignment vertical="center" wrapText="1"/>
    </xf>
    <xf numFmtId="0" fontId="6" fillId="9" borderId="6" xfId="0" applyFont="1" applyFill="1" applyBorder="1" applyAlignment="1" applyProtection="1">
      <alignment vertical="center" wrapText="1"/>
    </xf>
    <xf numFmtId="0" fontId="6" fillId="9" borderId="1" xfId="0" applyFont="1" applyFill="1" applyBorder="1" applyAlignment="1" applyProtection="1">
      <alignment vertical="center" wrapText="1"/>
    </xf>
    <xf numFmtId="0" fontId="0" fillId="0" borderId="13"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3"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0" fillId="0" borderId="2" xfId="0" applyFont="1" applyFill="1" applyBorder="1" applyAlignment="1" applyProtection="1">
      <alignment vertical="center" wrapText="1"/>
      <protection locked="0"/>
    </xf>
    <xf numFmtId="0" fontId="0" fillId="0" borderId="6" xfId="0" applyFont="1" applyFill="1" applyBorder="1" applyAlignment="1" applyProtection="1">
      <alignment vertical="center" shrinkToFit="1"/>
      <protection locked="0"/>
    </xf>
    <xf numFmtId="0" fontId="0" fillId="0" borderId="1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176" fontId="0" fillId="0" borderId="10" xfId="0" applyNumberFormat="1"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left" vertical="center" shrinkToFit="1"/>
      <protection locked="0"/>
    </xf>
    <xf numFmtId="0" fontId="2" fillId="0" borderId="0" xfId="0" applyFont="1" applyFill="1" applyBorder="1" applyAlignment="1" applyProtection="1">
      <alignment wrapText="1"/>
    </xf>
    <xf numFmtId="0" fontId="2" fillId="0" borderId="1" xfId="0" applyFont="1" applyFill="1" applyBorder="1" applyAlignment="1" applyProtection="1">
      <alignment wrapText="1"/>
    </xf>
    <xf numFmtId="0" fontId="0" fillId="0" borderId="1" xfId="0" applyFont="1" applyBorder="1" applyAlignment="1" applyProtection="1">
      <alignment horizontal="center" vertical="center"/>
    </xf>
    <xf numFmtId="0" fontId="0" fillId="0" borderId="4" xfId="0" applyFont="1" applyFill="1" applyBorder="1" applyAlignment="1" applyProtection="1">
      <alignment vertical="center" shrinkToFit="1"/>
      <protection locked="0"/>
    </xf>
    <xf numFmtId="0" fontId="0" fillId="0" borderId="7" xfId="0" applyFont="1" applyFill="1" applyBorder="1" applyAlignment="1" applyProtection="1">
      <alignment vertical="center" shrinkToFit="1"/>
      <protection locked="0"/>
    </xf>
    <xf numFmtId="49" fontId="0" fillId="0" borderId="9" xfId="0" applyNumberFormat="1" applyFont="1" applyFill="1" applyBorder="1" applyAlignment="1" applyProtection="1">
      <alignment vertical="center" shrinkToFit="1"/>
      <protection locked="0"/>
    </xf>
    <xf numFmtId="49" fontId="0" fillId="0" borderId="4" xfId="0" applyNumberFormat="1" applyFont="1" applyFill="1" applyBorder="1" applyAlignment="1" applyProtection="1">
      <alignment vertical="center" shrinkToFit="1"/>
      <protection locked="0"/>
    </xf>
    <xf numFmtId="49" fontId="0" fillId="0" borderId="5" xfId="0" applyNumberFormat="1"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BE$12"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133350</xdr:colOff>
          <xdr:row>2</xdr:row>
          <xdr:rowOff>0</xdr:rowOff>
        </xdr:from>
        <xdr:to>
          <xdr:col>15</xdr:col>
          <xdr:colOff>133350</xdr:colOff>
          <xdr:row>5</xdr:row>
          <xdr:rowOff>85725</xdr:rowOff>
        </xdr:to>
        <xdr:sp macro="" textlink="">
          <xdr:nvSpPr>
            <xdr:cNvPr id="1025" name="GB201" hidden="1">
              <a:extLst>
                <a:ext uri="{63B3BB69-23CF-44E3-9099-C40C66FF867C}">
                  <a14:compatExt spid="_x0000_s1025"/>
                </a:ext>
                <a:ext uri="{FF2B5EF4-FFF2-40B4-BE49-F238E27FC236}">
                  <a16:creationId xmlns:a16="http://schemas.microsoft.com/office/drawing/2014/main" id="{00000000-0008-0000-0000-000028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26</xdr:row>
          <xdr:rowOff>0</xdr:rowOff>
        </xdr:from>
        <xdr:to>
          <xdr:col>6</xdr:col>
          <xdr:colOff>133350</xdr:colOff>
          <xdr:row>28</xdr:row>
          <xdr:rowOff>57150</xdr:rowOff>
        </xdr:to>
        <xdr:sp macro="" textlink="">
          <xdr:nvSpPr>
            <xdr:cNvPr id="1026" name="GB202" hidden="1">
              <a:extLst>
                <a:ext uri="{63B3BB69-23CF-44E3-9099-C40C66FF867C}">
                  <a14:compatExt spid="_x0000_s1026"/>
                </a:ext>
                <a:ext uri="{FF2B5EF4-FFF2-40B4-BE49-F238E27FC236}">
                  <a16:creationId xmlns:a16="http://schemas.microsoft.com/office/drawing/2014/main" id="{00000000-0008-0000-0000-00003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7</xdr:col>
          <xdr:colOff>0</xdr:colOff>
          <xdr:row>26</xdr:row>
          <xdr:rowOff>171450</xdr:rowOff>
        </xdr:to>
        <xdr:sp macro="" textlink="">
          <xdr:nvSpPr>
            <xdr:cNvPr id="1027" name="RB204" hidden="1">
              <a:extLst>
                <a:ext uri="{63B3BB69-23CF-44E3-9099-C40C66FF867C}">
                  <a14:compatExt spid="_x0000_s1027"/>
                </a:ext>
                <a:ext uri="{FF2B5EF4-FFF2-40B4-BE49-F238E27FC236}">
                  <a16:creationId xmlns:a16="http://schemas.microsoft.com/office/drawing/2014/main" id="{00000000-0008-0000-00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7</xdr:col>
          <xdr:colOff>0</xdr:colOff>
          <xdr:row>26</xdr:row>
          <xdr:rowOff>171450</xdr:rowOff>
        </xdr:to>
        <xdr:sp macro="" textlink="">
          <xdr:nvSpPr>
            <xdr:cNvPr id="1028" name="RB205" hidden="1">
              <a:extLst>
                <a:ext uri="{63B3BB69-23CF-44E3-9099-C40C66FF867C}">
                  <a14:compatExt spid="_x0000_s1028"/>
                </a:ext>
                <a:ext uri="{FF2B5EF4-FFF2-40B4-BE49-F238E27FC236}">
                  <a16:creationId xmlns:a16="http://schemas.microsoft.com/office/drawing/2014/main" id="{00000000-0008-0000-00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26</xdr:row>
          <xdr:rowOff>0</xdr:rowOff>
        </xdr:from>
        <xdr:to>
          <xdr:col>6</xdr:col>
          <xdr:colOff>133350</xdr:colOff>
          <xdr:row>28</xdr:row>
          <xdr:rowOff>57150</xdr:rowOff>
        </xdr:to>
        <xdr:sp macro="" textlink="">
          <xdr:nvSpPr>
            <xdr:cNvPr id="1029" name="GB203" hidden="1">
              <a:extLst>
                <a:ext uri="{63B3BB69-23CF-44E3-9099-C40C66FF867C}">
                  <a14:compatExt spid="_x0000_s1029"/>
                </a:ext>
                <a:ext uri="{FF2B5EF4-FFF2-40B4-BE49-F238E27FC236}">
                  <a16:creationId xmlns:a16="http://schemas.microsoft.com/office/drawing/2014/main" id="{00000000-0008-0000-0000-00003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7</xdr:col>
          <xdr:colOff>0</xdr:colOff>
          <xdr:row>26</xdr:row>
          <xdr:rowOff>171450</xdr:rowOff>
        </xdr:to>
        <xdr:sp macro="" textlink="">
          <xdr:nvSpPr>
            <xdr:cNvPr id="1030" name="RB207" hidden="1">
              <a:extLst>
                <a:ext uri="{63B3BB69-23CF-44E3-9099-C40C66FF867C}">
                  <a14:compatExt spid="_x0000_s1030"/>
                </a:ext>
                <a:ext uri="{FF2B5EF4-FFF2-40B4-BE49-F238E27FC236}">
                  <a16:creationId xmlns:a16="http://schemas.microsoft.com/office/drawing/2014/main" id="{00000000-0008-0000-00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28</xdr:row>
          <xdr:rowOff>0</xdr:rowOff>
        </xdr:from>
        <xdr:to>
          <xdr:col>11</xdr:col>
          <xdr:colOff>133350</xdr:colOff>
          <xdr:row>30</xdr:row>
          <xdr:rowOff>57150</xdr:rowOff>
        </xdr:to>
        <xdr:sp macro="" textlink="">
          <xdr:nvSpPr>
            <xdr:cNvPr id="1031" name="GB204" hidden="1">
              <a:extLst>
                <a:ext uri="{63B3BB69-23CF-44E3-9099-C40C66FF867C}">
                  <a14:compatExt spid="_x0000_s1031"/>
                </a:ext>
                <a:ext uri="{FF2B5EF4-FFF2-40B4-BE49-F238E27FC236}">
                  <a16:creationId xmlns:a16="http://schemas.microsoft.com/office/drawing/2014/main" id="{00000000-0008-0000-0000-00003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28575</xdr:rowOff>
        </xdr:from>
        <xdr:to>
          <xdr:col>12</xdr:col>
          <xdr:colOff>0</xdr:colOff>
          <xdr:row>28</xdr:row>
          <xdr:rowOff>200025</xdr:rowOff>
        </xdr:to>
        <xdr:sp macro="" textlink="">
          <xdr:nvSpPr>
            <xdr:cNvPr id="1032" name="RB208" hidden="1">
              <a:extLst>
                <a:ext uri="{63B3BB69-23CF-44E3-9099-C40C66FF867C}">
                  <a14:compatExt spid="_x0000_s1032"/>
                </a:ext>
                <a:ext uri="{FF2B5EF4-FFF2-40B4-BE49-F238E27FC236}">
                  <a16:creationId xmlns:a16="http://schemas.microsoft.com/office/drawing/2014/main" id="{00000000-0008-0000-00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28575</xdr:rowOff>
        </xdr:from>
        <xdr:to>
          <xdr:col>12</xdr:col>
          <xdr:colOff>0</xdr:colOff>
          <xdr:row>29</xdr:row>
          <xdr:rowOff>200025</xdr:rowOff>
        </xdr:to>
        <xdr:sp macro="" textlink="">
          <xdr:nvSpPr>
            <xdr:cNvPr id="1033" name="RB209" hidden="1">
              <a:extLst>
                <a:ext uri="{63B3BB69-23CF-44E3-9099-C40C66FF867C}">
                  <a14:compatExt spid="_x0000_s1033"/>
                </a:ext>
                <a:ext uri="{FF2B5EF4-FFF2-40B4-BE49-F238E27FC236}">
                  <a16:creationId xmlns:a16="http://schemas.microsoft.com/office/drawing/2014/main" id="{00000000-0008-0000-00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30</xdr:row>
          <xdr:rowOff>0</xdr:rowOff>
        </xdr:from>
        <xdr:to>
          <xdr:col>6</xdr:col>
          <xdr:colOff>133350</xdr:colOff>
          <xdr:row>32</xdr:row>
          <xdr:rowOff>57150</xdr:rowOff>
        </xdr:to>
        <xdr:sp macro="" textlink="">
          <xdr:nvSpPr>
            <xdr:cNvPr id="1034" name="GB205" hidden="1">
              <a:extLst>
                <a:ext uri="{63B3BB69-23CF-44E3-9099-C40C66FF867C}">
                  <a14:compatExt spid="_x0000_s1034"/>
                </a:ext>
                <a:ext uri="{FF2B5EF4-FFF2-40B4-BE49-F238E27FC236}">
                  <a16:creationId xmlns:a16="http://schemas.microsoft.com/office/drawing/2014/main" id="{00000000-0008-0000-0000-00003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28575</xdr:rowOff>
        </xdr:from>
        <xdr:to>
          <xdr:col>7</xdr:col>
          <xdr:colOff>0</xdr:colOff>
          <xdr:row>30</xdr:row>
          <xdr:rowOff>200025</xdr:rowOff>
        </xdr:to>
        <xdr:sp macro="" textlink="">
          <xdr:nvSpPr>
            <xdr:cNvPr id="1035" name="RB210" hidden="1">
              <a:extLst>
                <a:ext uri="{63B3BB69-23CF-44E3-9099-C40C66FF867C}">
                  <a14:compatExt spid="_x0000_s1035"/>
                </a:ext>
                <a:ext uri="{FF2B5EF4-FFF2-40B4-BE49-F238E27FC236}">
                  <a16:creationId xmlns:a16="http://schemas.microsoft.com/office/drawing/2014/main" id="{00000000-0008-0000-00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28575</xdr:rowOff>
        </xdr:from>
        <xdr:to>
          <xdr:col>7</xdr:col>
          <xdr:colOff>0</xdr:colOff>
          <xdr:row>31</xdr:row>
          <xdr:rowOff>200025</xdr:rowOff>
        </xdr:to>
        <xdr:sp macro="" textlink="">
          <xdr:nvSpPr>
            <xdr:cNvPr id="1036" name="RB211" hidden="1">
              <a:extLst>
                <a:ext uri="{63B3BB69-23CF-44E3-9099-C40C66FF867C}">
                  <a14:compatExt spid="_x0000_s1036"/>
                </a:ext>
                <a:ext uri="{FF2B5EF4-FFF2-40B4-BE49-F238E27FC236}">
                  <a16:creationId xmlns:a16="http://schemas.microsoft.com/office/drawing/2014/main" id="{00000000-0008-0000-00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45</xdr:row>
          <xdr:rowOff>0</xdr:rowOff>
        </xdr:from>
        <xdr:to>
          <xdr:col>17</xdr:col>
          <xdr:colOff>133350</xdr:colOff>
          <xdr:row>46</xdr:row>
          <xdr:rowOff>38100</xdr:rowOff>
        </xdr:to>
        <xdr:sp macro="" textlink="">
          <xdr:nvSpPr>
            <xdr:cNvPr id="1037" name="GB206" hidden="1">
              <a:extLst>
                <a:ext uri="{63B3BB69-23CF-44E3-9099-C40C66FF867C}">
                  <a14:compatExt spid="_x0000_s1037"/>
                </a:ext>
                <a:ext uri="{FF2B5EF4-FFF2-40B4-BE49-F238E27FC236}">
                  <a16:creationId xmlns:a16="http://schemas.microsoft.com/office/drawing/2014/main" id="{00000000-0008-0000-0000-00003D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45</xdr:row>
          <xdr:rowOff>0</xdr:rowOff>
        </xdr:from>
        <xdr:to>
          <xdr:col>17</xdr:col>
          <xdr:colOff>133350</xdr:colOff>
          <xdr:row>46</xdr:row>
          <xdr:rowOff>38100</xdr:rowOff>
        </xdr:to>
        <xdr:sp macro="" textlink="">
          <xdr:nvSpPr>
            <xdr:cNvPr id="1038" name="GB207" hidden="1">
              <a:extLst>
                <a:ext uri="{63B3BB69-23CF-44E3-9099-C40C66FF867C}">
                  <a14:compatExt spid="_x0000_s1038"/>
                </a:ext>
                <a:ext uri="{FF2B5EF4-FFF2-40B4-BE49-F238E27FC236}">
                  <a16:creationId xmlns:a16="http://schemas.microsoft.com/office/drawing/2014/main" id="{00000000-0008-0000-0000-000040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45</xdr:row>
          <xdr:rowOff>0</xdr:rowOff>
        </xdr:from>
        <xdr:to>
          <xdr:col>21</xdr:col>
          <xdr:colOff>133350</xdr:colOff>
          <xdr:row>46</xdr:row>
          <xdr:rowOff>38100</xdr:rowOff>
        </xdr:to>
        <xdr:sp macro="" textlink="">
          <xdr:nvSpPr>
            <xdr:cNvPr id="1039" name="GB208" hidden="1">
              <a:extLst>
                <a:ext uri="{63B3BB69-23CF-44E3-9099-C40C66FF867C}">
                  <a14:compatExt spid="_x0000_s1039"/>
                </a:ext>
                <a:ext uri="{FF2B5EF4-FFF2-40B4-BE49-F238E27FC236}">
                  <a16:creationId xmlns:a16="http://schemas.microsoft.com/office/drawing/2014/main" id="{00000000-0008-0000-0000-000043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47</xdr:row>
          <xdr:rowOff>0</xdr:rowOff>
        </xdr:from>
        <xdr:to>
          <xdr:col>7</xdr:col>
          <xdr:colOff>133350</xdr:colOff>
          <xdr:row>47</xdr:row>
          <xdr:rowOff>209550</xdr:rowOff>
        </xdr:to>
        <xdr:sp macro="" textlink="">
          <xdr:nvSpPr>
            <xdr:cNvPr id="1040" name="GB209" hidden="1">
              <a:extLst>
                <a:ext uri="{63B3BB69-23CF-44E3-9099-C40C66FF867C}">
                  <a14:compatExt spid="_x0000_s1040"/>
                </a:ext>
                <a:ext uri="{FF2B5EF4-FFF2-40B4-BE49-F238E27FC236}">
                  <a16:creationId xmlns:a16="http://schemas.microsoft.com/office/drawing/2014/main" id="{00000000-0008-0000-0000-000046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28575</xdr:rowOff>
        </xdr:from>
        <xdr:to>
          <xdr:col>8</xdr:col>
          <xdr:colOff>0</xdr:colOff>
          <xdr:row>47</xdr:row>
          <xdr:rowOff>171450</xdr:rowOff>
        </xdr:to>
        <xdr:sp macro="" textlink="">
          <xdr:nvSpPr>
            <xdr:cNvPr id="1041" name="RB218" hidden="1">
              <a:extLst>
                <a:ext uri="{63B3BB69-23CF-44E3-9099-C40C66FF867C}">
                  <a14:compatExt spid="_x0000_s1041"/>
                </a:ext>
                <a:ext uri="{FF2B5EF4-FFF2-40B4-BE49-F238E27FC236}">
                  <a16:creationId xmlns:a16="http://schemas.microsoft.com/office/drawing/2014/main" id="{00000000-0008-0000-00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28575</xdr:rowOff>
        </xdr:from>
        <xdr:to>
          <xdr:col>14</xdr:col>
          <xdr:colOff>0</xdr:colOff>
          <xdr:row>47</xdr:row>
          <xdr:rowOff>171450</xdr:rowOff>
        </xdr:to>
        <xdr:sp macro="" textlink="">
          <xdr:nvSpPr>
            <xdr:cNvPr id="1042" name="RB219" hidden="1">
              <a:extLst>
                <a:ext uri="{63B3BB69-23CF-44E3-9099-C40C66FF867C}">
                  <a14:compatExt spid="_x0000_s1042"/>
                </a:ext>
                <a:ext uri="{FF2B5EF4-FFF2-40B4-BE49-F238E27FC236}">
                  <a16:creationId xmlns:a16="http://schemas.microsoft.com/office/drawing/2014/main" id="{00000000-0008-0000-00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48</xdr:row>
          <xdr:rowOff>0</xdr:rowOff>
        </xdr:from>
        <xdr:to>
          <xdr:col>7</xdr:col>
          <xdr:colOff>133350</xdr:colOff>
          <xdr:row>48</xdr:row>
          <xdr:rowOff>209550</xdr:rowOff>
        </xdr:to>
        <xdr:sp macro="" textlink="">
          <xdr:nvSpPr>
            <xdr:cNvPr id="1043" name="GB210" hidden="1">
              <a:extLst>
                <a:ext uri="{63B3BB69-23CF-44E3-9099-C40C66FF867C}">
                  <a14:compatExt spid="_x0000_s1043"/>
                </a:ext>
                <a:ext uri="{FF2B5EF4-FFF2-40B4-BE49-F238E27FC236}">
                  <a16:creationId xmlns:a16="http://schemas.microsoft.com/office/drawing/2014/main" id="{00000000-0008-0000-0000-000049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28575</xdr:rowOff>
        </xdr:from>
        <xdr:to>
          <xdr:col>8</xdr:col>
          <xdr:colOff>0</xdr:colOff>
          <xdr:row>48</xdr:row>
          <xdr:rowOff>171450</xdr:rowOff>
        </xdr:to>
        <xdr:sp macro="" textlink="">
          <xdr:nvSpPr>
            <xdr:cNvPr id="1044" name="RB220" hidden="1">
              <a:extLst>
                <a:ext uri="{63B3BB69-23CF-44E3-9099-C40C66FF867C}">
                  <a14:compatExt spid="_x0000_s1044"/>
                </a:ext>
                <a:ext uri="{FF2B5EF4-FFF2-40B4-BE49-F238E27FC236}">
                  <a16:creationId xmlns:a16="http://schemas.microsoft.com/office/drawing/2014/main" id="{00000000-0008-0000-00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28575</xdr:rowOff>
        </xdr:from>
        <xdr:to>
          <xdr:col>14</xdr:col>
          <xdr:colOff>0</xdr:colOff>
          <xdr:row>48</xdr:row>
          <xdr:rowOff>171450</xdr:rowOff>
        </xdr:to>
        <xdr:sp macro="" textlink="">
          <xdr:nvSpPr>
            <xdr:cNvPr id="1045" name="RB221" hidden="1">
              <a:extLst>
                <a:ext uri="{63B3BB69-23CF-44E3-9099-C40C66FF867C}">
                  <a14:compatExt spid="_x0000_s1045"/>
                </a:ext>
                <a:ext uri="{FF2B5EF4-FFF2-40B4-BE49-F238E27FC236}">
                  <a16:creationId xmlns:a16="http://schemas.microsoft.com/office/drawing/2014/main" id="{00000000-0008-0000-00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50</xdr:row>
          <xdr:rowOff>0</xdr:rowOff>
        </xdr:from>
        <xdr:to>
          <xdr:col>7</xdr:col>
          <xdr:colOff>133350</xdr:colOff>
          <xdr:row>50</xdr:row>
          <xdr:rowOff>209550</xdr:rowOff>
        </xdr:to>
        <xdr:sp macro="" textlink="">
          <xdr:nvSpPr>
            <xdr:cNvPr id="1046" name="GB211" hidden="1">
              <a:extLst>
                <a:ext uri="{63B3BB69-23CF-44E3-9099-C40C66FF867C}">
                  <a14:compatExt spid="_x0000_s1046"/>
                </a:ext>
                <a:ext uri="{FF2B5EF4-FFF2-40B4-BE49-F238E27FC236}">
                  <a16:creationId xmlns:a16="http://schemas.microsoft.com/office/drawing/2014/main" id="{00000000-0008-0000-0000-00004C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28575</xdr:rowOff>
        </xdr:from>
        <xdr:to>
          <xdr:col>8</xdr:col>
          <xdr:colOff>0</xdr:colOff>
          <xdr:row>50</xdr:row>
          <xdr:rowOff>171450</xdr:rowOff>
        </xdr:to>
        <xdr:sp macro="" textlink="">
          <xdr:nvSpPr>
            <xdr:cNvPr id="1047" name="RB222" hidden="1">
              <a:extLst>
                <a:ext uri="{63B3BB69-23CF-44E3-9099-C40C66FF867C}">
                  <a14:compatExt spid="_x0000_s1047"/>
                </a:ext>
                <a:ext uri="{FF2B5EF4-FFF2-40B4-BE49-F238E27FC236}">
                  <a16:creationId xmlns:a16="http://schemas.microsoft.com/office/drawing/2014/main" id="{00000000-0008-0000-00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28575</xdr:rowOff>
        </xdr:from>
        <xdr:to>
          <xdr:col>14</xdr:col>
          <xdr:colOff>0</xdr:colOff>
          <xdr:row>50</xdr:row>
          <xdr:rowOff>171450</xdr:rowOff>
        </xdr:to>
        <xdr:sp macro="" textlink="">
          <xdr:nvSpPr>
            <xdr:cNvPr id="1048" name="RB223" hidden="1">
              <a:extLst>
                <a:ext uri="{63B3BB69-23CF-44E3-9099-C40C66FF867C}">
                  <a14:compatExt spid="_x0000_s1048"/>
                </a:ext>
                <a:ext uri="{FF2B5EF4-FFF2-40B4-BE49-F238E27FC236}">
                  <a16:creationId xmlns:a16="http://schemas.microsoft.com/office/drawing/2014/main" id="{00000000-0008-0000-00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249"/>
  <sheetViews>
    <sheetView tabSelected="1" view="pageBreakPreview" topLeftCell="A49" zoomScale="90" zoomScaleNormal="100" zoomScaleSheetLayoutView="90" workbookViewId="0">
      <selection activeCell="H5" sqref="H5:AC6"/>
    </sheetView>
  </sheetViews>
  <sheetFormatPr defaultColWidth="0" defaultRowHeight="21" customHeight="1" zeroHeight="1" x14ac:dyDescent="0.4"/>
  <cols>
    <col min="1" max="1" width="2.625" style="3" customWidth="1"/>
    <col min="2" max="55" width="2.625" style="2" customWidth="1"/>
    <col min="56" max="56" width="2.625" style="3" customWidth="1"/>
    <col min="57" max="57" width="7.5" style="3" hidden="1" customWidth="1"/>
    <col min="58" max="58" width="8.625" style="6" hidden="1" customWidth="1"/>
    <col min="59" max="59" width="29.375" style="6" hidden="1" customWidth="1"/>
    <col min="60" max="60" width="8.5" style="6" hidden="1" customWidth="1"/>
    <col min="61" max="61" width="2.625" style="6" hidden="1" customWidth="1"/>
    <col min="62" max="62" width="4.75" style="3" hidden="1" customWidth="1"/>
    <col min="63" max="63" width="2.625" style="3" hidden="1" customWidth="1"/>
    <col min="64" max="64" width="5.625" style="3" hidden="1" customWidth="1"/>
    <col min="65" max="65" width="7.625" style="3" hidden="1" customWidth="1"/>
    <col min="66" max="66" width="5.5" style="3" hidden="1" customWidth="1"/>
    <col min="67" max="67" width="8.625" style="3" hidden="1" customWidth="1"/>
    <col min="68" max="68" width="2.625" style="3" hidden="1" customWidth="1"/>
    <col min="69" max="69" width="4.625" style="3" hidden="1" customWidth="1"/>
    <col min="70" max="70" width="5.625" style="3" hidden="1" customWidth="1"/>
    <col min="71" max="71" width="2.625" style="3" hidden="1" customWidth="1"/>
    <col min="72" max="72" width="4.625" style="3" hidden="1" customWidth="1"/>
    <col min="73" max="73" width="7.875" style="3" hidden="1" customWidth="1"/>
    <col min="74" max="74" width="2.625" style="3" hidden="1" customWidth="1"/>
    <col min="75" max="75" width="7" style="6" hidden="1" customWidth="1"/>
    <col min="76" max="76" width="8.625" style="6" hidden="1" customWidth="1"/>
    <col min="77" max="77" width="35" style="6" hidden="1" customWidth="1"/>
    <col min="78" max="79" width="8.625" style="6" hidden="1" customWidth="1"/>
    <col min="80" max="80" width="10.875" style="6" hidden="1" customWidth="1"/>
    <col min="81" max="81" width="11.75" style="6" hidden="1" customWidth="1"/>
    <col min="82" max="82" width="5.75" style="6" hidden="1" customWidth="1"/>
    <col min="83" max="83" width="23" style="6" hidden="1" customWidth="1"/>
    <col min="84" max="84" width="4.75" style="6" hidden="1" customWidth="1"/>
    <col min="85" max="85" width="3.75" style="6" hidden="1" customWidth="1"/>
    <col min="86" max="16383" width="9" style="3" hidden="1"/>
    <col min="16384" max="16384" width="3.375" style="3" hidden="1" customWidth="1"/>
  </cols>
  <sheetData>
    <row r="1" spans="2:85" ht="21" customHeight="1" x14ac:dyDescent="0.4">
      <c r="B1" s="136" t="s">
        <v>283</v>
      </c>
      <c r="C1" s="136"/>
      <c r="D1" s="136"/>
      <c r="E1" s="136"/>
      <c r="F1" s="136"/>
      <c r="G1" s="136"/>
      <c r="H1" s="136"/>
      <c r="I1" s="136"/>
      <c r="J1" s="136"/>
      <c r="K1" s="136"/>
      <c r="L1" s="136"/>
      <c r="M1" s="136"/>
      <c r="N1" s="136"/>
      <c r="O1" s="136"/>
      <c r="P1" s="136"/>
      <c r="Q1" s="136"/>
      <c r="R1" s="136"/>
      <c r="S1" s="136"/>
      <c r="T1" s="136"/>
      <c r="U1" s="136"/>
      <c r="V1" s="136"/>
      <c r="W1" s="136"/>
      <c r="X1" s="1"/>
      <c r="Y1" s="1"/>
      <c r="Z1" s="1"/>
      <c r="AA1" s="1"/>
      <c r="AB1" s="1"/>
      <c r="AC1" s="1"/>
      <c r="AD1" s="1"/>
      <c r="AE1" s="1"/>
      <c r="AF1" s="1"/>
      <c r="AG1" s="1"/>
      <c r="AH1" s="1"/>
      <c r="AI1" s="1"/>
      <c r="AJ1" s="1"/>
      <c r="AX1" s="138" t="s">
        <v>0</v>
      </c>
      <c r="AY1" s="138"/>
      <c r="AZ1" s="138"/>
      <c r="BA1" s="138"/>
      <c r="BB1" s="138"/>
      <c r="BC1" s="138"/>
      <c r="BE1" s="4"/>
      <c r="BF1" s="5" t="s">
        <v>1</v>
      </c>
      <c r="BG1" s="6" t="s">
        <v>2</v>
      </c>
      <c r="BH1" s="6" t="s">
        <v>3</v>
      </c>
      <c r="BI1" s="6">
        <f t="shared" ref="BI1:BI24" si="0">FIND("C",BH1)</f>
        <v>5</v>
      </c>
      <c r="BJ1" s="3">
        <f t="shared" ref="BJ1:BJ24" si="1">VALUE(MID(BH1,2,BI1-2))</f>
        <v>157</v>
      </c>
      <c r="BK1" s="3">
        <f t="shared" ref="BK1:BK16" si="2">VALUE(RIGHT(BH1,LEN(BH1)-BI1))</f>
        <v>25</v>
      </c>
      <c r="BL1" s="3">
        <v>3276</v>
      </c>
      <c r="BM1" s="3">
        <v>378</v>
      </c>
      <c r="BN1" s="3">
        <f t="shared" ref="BN1:BN24" si="3">IF(LEFT($BF1,2)="GB",BL1,BL1+2)</f>
        <v>3278</v>
      </c>
      <c r="BO1" s="3">
        <f t="shared" ref="BO1:BO24" si="4">IF(LEFT($BF1,2)="GB",BM1-5,BM1)</f>
        <v>378</v>
      </c>
      <c r="BQ1" s="7">
        <v>153</v>
      </c>
      <c r="BR1" s="7">
        <f t="shared" ref="BR1:BR59" si="5">21*(BQ1-1)</f>
        <v>3192</v>
      </c>
      <c r="BS1" s="7"/>
      <c r="BT1" s="7"/>
      <c r="BU1" s="7"/>
      <c r="BW1" s="8" t="str">
        <f>IF(数量201="","",数量201)</f>
        <v/>
      </c>
      <c r="BX1" s="5" t="s">
        <v>4</v>
      </c>
      <c r="BY1" s="6" t="s">
        <v>5</v>
      </c>
      <c r="BZ1" s="6" t="s">
        <v>6</v>
      </c>
      <c r="CA1" s="6" t="s">
        <v>7</v>
      </c>
      <c r="CB1" s="6" t="s">
        <v>8</v>
      </c>
      <c r="CC1" s="9" t="s">
        <v>9</v>
      </c>
      <c r="CD1" s="9" t="s">
        <v>10</v>
      </c>
      <c r="CE1" s="6" t="s">
        <v>11</v>
      </c>
      <c r="CF1" s="6">
        <v>155</v>
      </c>
      <c r="CG1" s="6">
        <v>47</v>
      </c>
    </row>
    <row r="2" spans="2:85" ht="21" customHeight="1" x14ac:dyDescent="0.4">
      <c r="B2" s="136"/>
      <c r="C2" s="136"/>
      <c r="D2" s="136"/>
      <c r="E2" s="136"/>
      <c r="F2" s="136"/>
      <c r="G2" s="136"/>
      <c r="H2" s="136"/>
      <c r="I2" s="136"/>
      <c r="J2" s="136"/>
      <c r="K2" s="136"/>
      <c r="L2" s="136"/>
      <c r="M2" s="136"/>
      <c r="N2" s="136"/>
      <c r="O2" s="136"/>
      <c r="P2" s="136"/>
      <c r="Q2" s="136"/>
      <c r="R2" s="136"/>
      <c r="S2" s="136"/>
      <c r="T2" s="136"/>
      <c r="U2" s="136"/>
      <c r="V2" s="136"/>
      <c r="W2" s="136"/>
      <c r="X2" s="1"/>
      <c r="Y2" s="1"/>
      <c r="Z2" s="1"/>
      <c r="AA2" s="1"/>
      <c r="AB2" s="1"/>
      <c r="AC2" s="1"/>
      <c r="AD2" s="1"/>
      <c r="AE2" s="1"/>
      <c r="AF2" s="1"/>
      <c r="AG2" s="1"/>
      <c r="AH2" s="1"/>
      <c r="AI2" s="1"/>
      <c r="AJ2" s="1"/>
      <c r="AK2" s="1"/>
      <c r="AL2" s="10" t="s">
        <v>12</v>
      </c>
      <c r="AM2" s="11"/>
      <c r="AN2" s="11"/>
      <c r="AO2" s="11"/>
      <c r="AP2" s="11"/>
      <c r="AQ2" s="11"/>
      <c r="AR2" s="12" t="s">
        <v>13</v>
      </c>
      <c r="AS2" s="11"/>
      <c r="AT2" s="11"/>
      <c r="AU2" s="139"/>
      <c r="AV2" s="139"/>
      <c r="AW2" s="13" t="s">
        <v>14</v>
      </c>
      <c r="AX2" s="139"/>
      <c r="AY2" s="139"/>
      <c r="AZ2" s="13" t="s">
        <v>15</v>
      </c>
      <c r="BA2" s="139"/>
      <c r="BB2" s="139"/>
      <c r="BC2" s="14" t="s">
        <v>16</v>
      </c>
      <c r="BE2" s="4">
        <v>0</v>
      </c>
      <c r="BF2" s="5" t="s">
        <v>17</v>
      </c>
      <c r="BG2" s="6" t="s">
        <v>18</v>
      </c>
      <c r="BH2" s="6" t="s">
        <v>19</v>
      </c>
      <c r="BI2" s="6">
        <f t="shared" si="0"/>
        <v>5</v>
      </c>
      <c r="BJ2" s="3">
        <f t="shared" si="1"/>
        <v>157</v>
      </c>
      <c r="BK2" s="3">
        <f t="shared" si="2"/>
        <v>32</v>
      </c>
      <c r="BL2" s="3">
        <v>3276</v>
      </c>
      <c r="BM2" s="3">
        <v>488.25</v>
      </c>
      <c r="BN2" s="3">
        <f t="shared" si="3"/>
        <v>3278</v>
      </c>
      <c r="BO2" s="3">
        <f t="shared" si="4"/>
        <v>488.25</v>
      </c>
      <c r="BQ2" s="7">
        <v>154</v>
      </c>
      <c r="BR2" s="7">
        <f t="shared" si="5"/>
        <v>3213</v>
      </c>
      <c r="BS2" s="7"/>
      <c r="BT2" s="7"/>
      <c r="BU2" s="7"/>
      <c r="BW2" s="8" t="str">
        <f>IF(数量202="","",数量202)</f>
        <v/>
      </c>
      <c r="BX2" s="5" t="s">
        <v>20</v>
      </c>
      <c r="BY2" s="6" t="s">
        <v>21</v>
      </c>
      <c r="BZ2" s="6" t="s">
        <v>6</v>
      </c>
      <c r="CA2" s="6" t="s">
        <v>22</v>
      </c>
      <c r="CB2" s="6" t="s">
        <v>8</v>
      </c>
      <c r="CC2" s="9" t="s">
        <v>23</v>
      </c>
      <c r="CD2" s="9" t="s">
        <v>24</v>
      </c>
      <c r="CE2" s="6" t="s">
        <v>25</v>
      </c>
      <c r="CF2" s="6">
        <v>155</v>
      </c>
      <c r="CG2" s="6">
        <v>50</v>
      </c>
    </row>
    <row r="3" spans="2:85" ht="21" customHeight="1" x14ac:dyDescent="0.4">
      <c r="B3" s="137"/>
      <c r="C3" s="137"/>
      <c r="D3" s="137"/>
      <c r="E3" s="137"/>
      <c r="F3" s="137"/>
      <c r="G3" s="137"/>
      <c r="H3" s="137"/>
      <c r="I3" s="137"/>
      <c r="J3" s="137"/>
      <c r="K3" s="137"/>
      <c r="L3" s="137"/>
      <c r="M3" s="137"/>
      <c r="N3" s="137"/>
      <c r="O3" s="137"/>
      <c r="P3" s="137"/>
      <c r="Q3" s="137"/>
      <c r="R3" s="137"/>
      <c r="S3" s="137"/>
      <c r="T3" s="137"/>
      <c r="U3" s="137"/>
      <c r="V3" s="137"/>
      <c r="W3" s="137"/>
      <c r="X3" s="1"/>
      <c r="Y3" s="1"/>
      <c r="Z3" s="1"/>
      <c r="AA3" s="1"/>
      <c r="AB3" s="1"/>
      <c r="AC3" s="1"/>
      <c r="AD3" s="1"/>
      <c r="AE3" s="1"/>
      <c r="AF3" s="1"/>
      <c r="AG3" s="1"/>
      <c r="AH3" s="1"/>
      <c r="AI3" s="1"/>
      <c r="AJ3" s="1"/>
      <c r="AK3" s="1"/>
      <c r="AL3" s="115"/>
      <c r="AM3" s="98"/>
      <c r="AN3" s="98"/>
      <c r="AO3" s="98"/>
      <c r="AP3" s="98"/>
      <c r="AQ3" s="140"/>
      <c r="AR3" s="10" t="s">
        <v>26</v>
      </c>
      <c r="AS3" s="12"/>
      <c r="AT3" s="12"/>
      <c r="AU3" s="15"/>
      <c r="AV3" s="141"/>
      <c r="AW3" s="142"/>
      <c r="AX3" s="142"/>
      <c r="AY3" s="142"/>
      <c r="AZ3" s="142"/>
      <c r="BA3" s="142"/>
      <c r="BB3" s="142"/>
      <c r="BC3" s="143"/>
      <c r="BE3" s="16"/>
      <c r="BF3" s="5" t="s">
        <v>27</v>
      </c>
      <c r="BG3" s="6" t="s">
        <v>28</v>
      </c>
      <c r="BH3" s="6" t="s">
        <v>29</v>
      </c>
      <c r="BI3" s="6">
        <f t="shared" si="0"/>
        <v>5</v>
      </c>
      <c r="BJ3" s="3">
        <f t="shared" si="1"/>
        <v>188</v>
      </c>
      <c r="BK3" s="3">
        <f t="shared" si="2"/>
        <v>8</v>
      </c>
      <c r="BL3" s="3">
        <v>3927</v>
      </c>
      <c r="BM3" s="3">
        <v>110.25</v>
      </c>
      <c r="BN3" s="3">
        <f t="shared" si="3"/>
        <v>3929</v>
      </c>
      <c r="BO3" s="3">
        <f t="shared" si="4"/>
        <v>110.25</v>
      </c>
      <c r="BQ3" s="7">
        <v>155</v>
      </c>
      <c r="BR3" s="7">
        <f t="shared" si="5"/>
        <v>3234</v>
      </c>
      <c r="BS3" s="7"/>
      <c r="BT3" s="7"/>
      <c r="BU3" s="7"/>
      <c r="BW3" s="8" t="str">
        <f>IF(数量203="","",数量203)</f>
        <v/>
      </c>
      <c r="BX3" s="5" t="s">
        <v>30</v>
      </c>
      <c r="BY3" s="6" t="s">
        <v>31</v>
      </c>
      <c r="BZ3" s="6" t="s">
        <v>6</v>
      </c>
      <c r="CA3" s="6" t="s">
        <v>7</v>
      </c>
      <c r="CB3" s="6" t="s">
        <v>8</v>
      </c>
      <c r="CC3" s="9" t="s">
        <v>32</v>
      </c>
      <c r="CD3" s="9" t="s">
        <v>33</v>
      </c>
      <c r="CE3" s="6" t="s">
        <v>25</v>
      </c>
      <c r="CF3" s="6">
        <v>155</v>
      </c>
      <c r="CG3" s="6">
        <v>53</v>
      </c>
    </row>
    <row r="4" spans="2:85" ht="21" customHeight="1" x14ac:dyDescent="0.4">
      <c r="B4" s="76" t="s">
        <v>34</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8"/>
      <c r="BE4" s="16" t="b">
        <v>1</v>
      </c>
      <c r="BF4" s="5" t="s">
        <v>35</v>
      </c>
      <c r="BG4" s="6" t="s">
        <v>36</v>
      </c>
      <c r="BH4" s="6" t="s">
        <v>37</v>
      </c>
      <c r="BI4" s="6">
        <f t="shared" si="0"/>
        <v>5</v>
      </c>
      <c r="BJ4" s="3">
        <f t="shared" si="1"/>
        <v>188</v>
      </c>
      <c r="BK4" s="3">
        <f t="shared" si="2"/>
        <v>29</v>
      </c>
      <c r="BL4" s="3">
        <v>3927</v>
      </c>
      <c r="BM4" s="3">
        <v>441</v>
      </c>
      <c r="BN4" s="3">
        <f t="shared" si="3"/>
        <v>3929</v>
      </c>
      <c r="BO4" s="3">
        <f t="shared" si="4"/>
        <v>441</v>
      </c>
      <c r="BQ4" s="7">
        <v>157</v>
      </c>
      <c r="BR4" s="7">
        <f t="shared" si="5"/>
        <v>3276</v>
      </c>
      <c r="BS4" s="7"/>
      <c r="BT4" s="7"/>
      <c r="BU4" s="7"/>
      <c r="BW4" s="17" t="str">
        <f>IF(文字202="","",文字202)</f>
        <v/>
      </c>
      <c r="BX4" s="5" t="s">
        <v>38</v>
      </c>
      <c r="BY4" s="6" t="s">
        <v>39</v>
      </c>
      <c r="BZ4" s="6" t="s">
        <v>6</v>
      </c>
      <c r="CA4" s="6" t="s">
        <v>40</v>
      </c>
      <c r="CB4" s="6" t="s">
        <v>41</v>
      </c>
      <c r="CC4" s="9" t="s">
        <v>42</v>
      </c>
      <c r="CD4" s="9" t="s">
        <v>24</v>
      </c>
      <c r="CE4" s="6" t="s">
        <v>43</v>
      </c>
      <c r="CF4" s="6">
        <v>156</v>
      </c>
      <c r="CG4" s="6">
        <v>48</v>
      </c>
    </row>
    <row r="5" spans="2:85" ht="21" customHeight="1" x14ac:dyDescent="0.4">
      <c r="B5" s="128" t="s">
        <v>44</v>
      </c>
      <c r="C5" s="129"/>
      <c r="D5" s="129"/>
      <c r="E5" s="129"/>
      <c r="F5" s="129"/>
      <c r="G5" s="130"/>
      <c r="H5" s="114"/>
      <c r="I5" s="100"/>
      <c r="J5" s="100"/>
      <c r="K5" s="100"/>
      <c r="L5" s="100"/>
      <c r="M5" s="100"/>
      <c r="N5" s="100"/>
      <c r="O5" s="100"/>
      <c r="P5" s="100"/>
      <c r="Q5" s="100"/>
      <c r="R5" s="100"/>
      <c r="S5" s="100"/>
      <c r="T5" s="100"/>
      <c r="U5" s="100"/>
      <c r="V5" s="100"/>
      <c r="W5" s="100"/>
      <c r="X5" s="100"/>
      <c r="Y5" s="100"/>
      <c r="Z5" s="100"/>
      <c r="AA5" s="100"/>
      <c r="AB5" s="100"/>
      <c r="AC5" s="101"/>
      <c r="AD5" s="128" t="s">
        <v>45</v>
      </c>
      <c r="AE5" s="129"/>
      <c r="AF5" s="130"/>
      <c r="AG5" s="114"/>
      <c r="AH5" s="100"/>
      <c r="AI5" s="100"/>
      <c r="AJ5" s="100"/>
      <c r="AK5" s="100"/>
      <c r="AL5" s="100"/>
      <c r="AM5" s="100"/>
      <c r="AN5" s="100"/>
      <c r="AO5" s="100"/>
      <c r="AP5" s="100"/>
      <c r="AQ5" s="100"/>
      <c r="AR5" s="100"/>
      <c r="AS5" s="100"/>
      <c r="AT5" s="100"/>
      <c r="AU5" s="100"/>
      <c r="AV5" s="100"/>
      <c r="AW5" s="100"/>
      <c r="AX5" s="100"/>
      <c r="AY5" s="100"/>
      <c r="AZ5" s="100"/>
      <c r="BA5" s="100"/>
      <c r="BB5" s="100"/>
      <c r="BC5" s="101"/>
      <c r="BE5" s="16"/>
      <c r="BF5" s="5" t="s">
        <v>46</v>
      </c>
      <c r="BG5" s="6" t="s">
        <v>47</v>
      </c>
      <c r="BH5" s="6" t="s">
        <v>48</v>
      </c>
      <c r="BI5" s="6">
        <f t="shared" si="0"/>
        <v>5</v>
      </c>
      <c r="BJ5" s="3">
        <f t="shared" si="1"/>
        <v>188</v>
      </c>
      <c r="BK5" s="3">
        <f t="shared" si="2"/>
        <v>41</v>
      </c>
      <c r="BL5" s="3">
        <v>3927</v>
      </c>
      <c r="BM5" s="3">
        <v>630</v>
      </c>
      <c r="BN5" s="3">
        <f t="shared" si="3"/>
        <v>3929</v>
      </c>
      <c r="BO5" s="3">
        <f t="shared" si="4"/>
        <v>630</v>
      </c>
      <c r="BQ5" s="7">
        <v>158</v>
      </c>
      <c r="BR5" s="7">
        <f t="shared" si="5"/>
        <v>3297</v>
      </c>
      <c r="BS5" s="7"/>
      <c r="BT5" s="7"/>
      <c r="BU5" s="7"/>
      <c r="BW5" s="17" t="str">
        <f>IF(文字203="","",文字203)</f>
        <v/>
      </c>
      <c r="BX5" s="5" t="s">
        <v>49</v>
      </c>
      <c r="BY5" s="6" t="s">
        <v>50</v>
      </c>
      <c r="CF5" s="6">
        <v>159</v>
      </c>
      <c r="CG5" s="6">
        <v>8</v>
      </c>
    </row>
    <row r="6" spans="2:85" ht="21" customHeight="1" x14ac:dyDescent="0.4">
      <c r="B6" s="131"/>
      <c r="C6" s="132"/>
      <c r="D6" s="132"/>
      <c r="E6" s="132"/>
      <c r="F6" s="132"/>
      <c r="G6" s="133"/>
      <c r="H6" s="102"/>
      <c r="I6" s="103"/>
      <c r="J6" s="103"/>
      <c r="K6" s="103"/>
      <c r="L6" s="103"/>
      <c r="M6" s="103"/>
      <c r="N6" s="103"/>
      <c r="O6" s="103"/>
      <c r="P6" s="103"/>
      <c r="Q6" s="103"/>
      <c r="R6" s="103"/>
      <c r="S6" s="103"/>
      <c r="T6" s="103"/>
      <c r="U6" s="103"/>
      <c r="V6" s="103"/>
      <c r="W6" s="103"/>
      <c r="X6" s="103"/>
      <c r="Y6" s="103"/>
      <c r="Z6" s="103"/>
      <c r="AA6" s="103"/>
      <c r="AB6" s="103"/>
      <c r="AC6" s="104"/>
      <c r="AD6" s="131"/>
      <c r="AE6" s="132"/>
      <c r="AF6" s="133"/>
      <c r="AG6" s="102"/>
      <c r="AH6" s="103"/>
      <c r="AI6" s="103"/>
      <c r="AJ6" s="103"/>
      <c r="AK6" s="103"/>
      <c r="AL6" s="103"/>
      <c r="AM6" s="103"/>
      <c r="AN6" s="103"/>
      <c r="AO6" s="103"/>
      <c r="AP6" s="103"/>
      <c r="AQ6" s="103"/>
      <c r="AR6" s="103"/>
      <c r="AS6" s="103"/>
      <c r="AT6" s="103"/>
      <c r="AU6" s="103"/>
      <c r="AV6" s="103"/>
      <c r="AW6" s="103"/>
      <c r="AX6" s="103"/>
      <c r="AY6" s="103"/>
      <c r="AZ6" s="103"/>
      <c r="BA6" s="103"/>
      <c r="BB6" s="103"/>
      <c r="BC6" s="104"/>
      <c r="BE6" s="16"/>
      <c r="BF6" s="5" t="s">
        <v>51</v>
      </c>
      <c r="BG6" s="6" t="s">
        <v>52</v>
      </c>
      <c r="BH6" s="6" t="s">
        <v>53</v>
      </c>
      <c r="BI6" s="6">
        <f t="shared" si="0"/>
        <v>5</v>
      </c>
      <c r="BJ6" s="3">
        <f t="shared" si="1"/>
        <v>189</v>
      </c>
      <c r="BK6" s="3">
        <f t="shared" si="2"/>
        <v>8</v>
      </c>
      <c r="BL6" s="3">
        <v>3948</v>
      </c>
      <c r="BM6" s="3">
        <v>110.25</v>
      </c>
      <c r="BN6" s="3">
        <f t="shared" si="3"/>
        <v>3950</v>
      </c>
      <c r="BO6" s="3">
        <f t="shared" si="4"/>
        <v>110.25</v>
      </c>
      <c r="BQ6" s="7">
        <v>159</v>
      </c>
      <c r="BR6" s="7">
        <f t="shared" si="5"/>
        <v>3318</v>
      </c>
      <c r="BS6" s="7"/>
      <c r="BT6" s="7"/>
      <c r="BU6" s="7"/>
      <c r="BW6" s="17" t="str">
        <f>IF(文字204="","",文字204)</f>
        <v/>
      </c>
      <c r="BX6" s="5" t="s">
        <v>54</v>
      </c>
      <c r="BY6" s="6" t="s">
        <v>55</v>
      </c>
      <c r="CF6" s="6">
        <v>159</v>
      </c>
      <c r="CG6" s="6">
        <v>33</v>
      </c>
    </row>
    <row r="7" spans="2:85" ht="21" customHeight="1" x14ac:dyDescent="0.4">
      <c r="B7" s="128" t="s">
        <v>56</v>
      </c>
      <c r="C7" s="129"/>
      <c r="D7" s="129"/>
      <c r="E7" s="129"/>
      <c r="F7" s="129"/>
      <c r="G7" s="130"/>
      <c r="H7" s="114"/>
      <c r="I7" s="100"/>
      <c r="J7" s="100"/>
      <c r="K7" s="100"/>
      <c r="L7" s="100"/>
      <c r="M7" s="100"/>
      <c r="N7" s="100"/>
      <c r="O7" s="100"/>
      <c r="P7" s="100"/>
      <c r="Q7" s="100"/>
      <c r="R7" s="100"/>
      <c r="S7" s="100"/>
      <c r="T7" s="101"/>
      <c r="U7" s="118" t="s">
        <v>57</v>
      </c>
      <c r="V7" s="119"/>
      <c r="W7" s="119"/>
      <c r="X7" s="119"/>
      <c r="Y7" s="119"/>
      <c r="Z7" s="120"/>
      <c r="AA7" s="18" t="s">
        <v>58</v>
      </c>
      <c r="AB7" s="19"/>
      <c r="AC7" s="19"/>
      <c r="AD7" s="116"/>
      <c r="AE7" s="116"/>
      <c r="AF7" s="116"/>
      <c r="AG7" s="116"/>
      <c r="AH7" s="116"/>
      <c r="AI7" s="116"/>
      <c r="AJ7" s="116"/>
      <c r="AK7" s="116"/>
      <c r="AL7" s="116"/>
      <c r="AM7" s="117"/>
      <c r="AN7" s="20" t="s">
        <v>59</v>
      </c>
      <c r="AO7" s="21"/>
      <c r="AP7" s="124" t="s">
        <v>60</v>
      </c>
      <c r="AQ7" s="116"/>
      <c r="AR7" s="116"/>
      <c r="AS7" s="116"/>
      <c r="AT7" s="116"/>
      <c r="AU7" s="116"/>
      <c r="AV7" s="116"/>
      <c r="AW7" s="116"/>
      <c r="AX7" s="116"/>
      <c r="AY7" s="116"/>
      <c r="AZ7" s="116"/>
      <c r="BA7" s="116"/>
      <c r="BB7" s="116"/>
      <c r="BC7" s="117"/>
      <c r="BE7" s="22"/>
      <c r="BF7" s="5" t="s">
        <v>61</v>
      </c>
      <c r="BG7" s="6" t="s">
        <v>62</v>
      </c>
      <c r="BH7" s="6" t="s">
        <v>63</v>
      </c>
      <c r="BI7" s="6">
        <f t="shared" si="0"/>
        <v>5</v>
      </c>
      <c r="BJ7" s="3">
        <f t="shared" si="1"/>
        <v>193</v>
      </c>
      <c r="BK7" s="3">
        <f>VALUE(RIGHT(BH7,LEN(BH7)-BI7))+1</f>
        <v>8</v>
      </c>
      <c r="BL7" s="3">
        <v>4032</v>
      </c>
      <c r="BM7" s="3">
        <v>110.25</v>
      </c>
      <c r="BN7" s="3">
        <f t="shared" si="3"/>
        <v>4032</v>
      </c>
      <c r="BO7" s="3">
        <f t="shared" si="4"/>
        <v>105.25</v>
      </c>
      <c r="BQ7" s="7">
        <v>160</v>
      </c>
      <c r="BR7" s="7">
        <f t="shared" si="5"/>
        <v>3339</v>
      </c>
      <c r="BS7" s="7"/>
      <c r="BT7" s="7"/>
      <c r="BU7" s="7"/>
      <c r="BW7" s="17" t="str">
        <f>IF(文字205="","",文字205)</f>
        <v/>
      </c>
      <c r="BX7" s="5" t="s">
        <v>64</v>
      </c>
      <c r="BY7" s="6" t="s">
        <v>65</v>
      </c>
      <c r="CF7" s="6">
        <v>161</v>
      </c>
      <c r="CG7" s="6">
        <v>8</v>
      </c>
    </row>
    <row r="8" spans="2:85" ht="21" customHeight="1" x14ac:dyDescent="0.4">
      <c r="B8" s="131"/>
      <c r="C8" s="132"/>
      <c r="D8" s="132"/>
      <c r="E8" s="132"/>
      <c r="F8" s="132"/>
      <c r="G8" s="133"/>
      <c r="H8" s="102"/>
      <c r="I8" s="103"/>
      <c r="J8" s="103"/>
      <c r="K8" s="103"/>
      <c r="L8" s="103"/>
      <c r="M8" s="103"/>
      <c r="N8" s="103"/>
      <c r="O8" s="103"/>
      <c r="P8" s="103"/>
      <c r="Q8" s="103"/>
      <c r="R8" s="103"/>
      <c r="S8" s="103"/>
      <c r="T8" s="104"/>
      <c r="U8" s="121"/>
      <c r="V8" s="122"/>
      <c r="W8" s="122"/>
      <c r="X8" s="122"/>
      <c r="Y8" s="122"/>
      <c r="Z8" s="123"/>
      <c r="AA8" s="125"/>
      <c r="AB8" s="126"/>
      <c r="AC8" s="126"/>
      <c r="AD8" s="126"/>
      <c r="AE8" s="126"/>
      <c r="AF8" s="126"/>
      <c r="AG8" s="126"/>
      <c r="AH8" s="126"/>
      <c r="AI8" s="126"/>
      <c r="AJ8" s="126"/>
      <c r="AK8" s="126"/>
      <c r="AL8" s="126"/>
      <c r="AM8" s="127"/>
      <c r="AN8" s="23" t="s">
        <v>66</v>
      </c>
      <c r="AO8" s="24"/>
      <c r="AP8" s="125" t="s">
        <v>60</v>
      </c>
      <c r="AQ8" s="126"/>
      <c r="AR8" s="126"/>
      <c r="AS8" s="126"/>
      <c r="AT8" s="126"/>
      <c r="AU8" s="126"/>
      <c r="AV8" s="126"/>
      <c r="AW8" s="126"/>
      <c r="AX8" s="126"/>
      <c r="AY8" s="126"/>
      <c r="AZ8" s="126"/>
      <c r="BA8" s="126"/>
      <c r="BB8" s="126"/>
      <c r="BC8" s="127"/>
      <c r="BE8" s="4"/>
      <c r="BF8" s="5" t="s">
        <v>67</v>
      </c>
      <c r="BG8" s="6" t="s">
        <v>68</v>
      </c>
      <c r="BH8" s="6" t="s">
        <v>69</v>
      </c>
      <c r="BI8" s="6">
        <f t="shared" si="0"/>
        <v>5</v>
      </c>
      <c r="BJ8" s="3">
        <f t="shared" si="1"/>
        <v>193</v>
      </c>
      <c r="BK8" s="3">
        <f t="shared" si="2"/>
        <v>8</v>
      </c>
      <c r="BL8" s="3">
        <v>4032</v>
      </c>
      <c r="BM8" s="3">
        <v>110.25</v>
      </c>
      <c r="BN8" s="3">
        <f t="shared" si="3"/>
        <v>4034</v>
      </c>
      <c r="BO8" s="3">
        <f t="shared" si="4"/>
        <v>110.25</v>
      </c>
      <c r="BQ8" s="7">
        <v>161</v>
      </c>
      <c r="BR8" s="7">
        <f t="shared" si="5"/>
        <v>3360</v>
      </c>
      <c r="BS8" s="7"/>
      <c r="BT8" s="7"/>
      <c r="BU8" s="7"/>
      <c r="BW8" s="17" t="str">
        <f>IF(文字206="","",文字206)</f>
        <v/>
      </c>
      <c r="BX8" s="5" t="s">
        <v>70</v>
      </c>
      <c r="BY8" s="6" t="s">
        <v>71</v>
      </c>
      <c r="BZ8" s="6" t="s">
        <v>72</v>
      </c>
      <c r="CA8" s="6" t="s">
        <v>73</v>
      </c>
      <c r="CB8" s="6" t="s">
        <v>8</v>
      </c>
      <c r="CC8" s="9" t="s">
        <v>24</v>
      </c>
      <c r="CD8" s="9" t="s">
        <v>24</v>
      </c>
      <c r="CF8" s="6">
        <v>161</v>
      </c>
      <c r="CG8" s="6">
        <v>30</v>
      </c>
    </row>
    <row r="9" spans="2:85" ht="21" customHeight="1" x14ac:dyDescent="0.4">
      <c r="B9" s="128" t="s">
        <v>74</v>
      </c>
      <c r="C9" s="129"/>
      <c r="D9" s="129"/>
      <c r="E9" s="129"/>
      <c r="F9" s="129"/>
      <c r="G9" s="130"/>
      <c r="H9" s="18" t="s">
        <v>75</v>
      </c>
      <c r="I9" s="134"/>
      <c r="J9" s="134"/>
      <c r="K9" s="134"/>
      <c r="L9" s="134"/>
      <c r="M9" s="18" t="s">
        <v>58</v>
      </c>
      <c r="N9" s="19"/>
      <c r="O9" s="19"/>
      <c r="P9" s="134"/>
      <c r="Q9" s="134"/>
      <c r="R9" s="134"/>
      <c r="S9" s="134"/>
      <c r="T9" s="134"/>
      <c r="U9" s="134"/>
      <c r="V9" s="134"/>
      <c r="W9" s="134"/>
      <c r="X9" s="134"/>
      <c r="Y9" s="134"/>
      <c r="Z9" s="134"/>
      <c r="AA9" s="134"/>
      <c r="AB9" s="134"/>
      <c r="AC9" s="134"/>
      <c r="AD9" s="134"/>
      <c r="AE9" s="134"/>
      <c r="AF9" s="134"/>
      <c r="AG9" s="134"/>
      <c r="AH9" s="134"/>
      <c r="AI9" s="134"/>
      <c r="AJ9" s="134"/>
      <c r="AK9" s="134"/>
      <c r="AL9" s="134"/>
      <c r="AM9" s="135"/>
      <c r="AN9" s="25" t="s">
        <v>76</v>
      </c>
      <c r="AO9" s="26"/>
      <c r="AP9" s="26"/>
      <c r="AQ9" s="26"/>
      <c r="AR9" s="26"/>
      <c r="AS9" s="26"/>
      <c r="AT9" s="26"/>
      <c r="AU9" s="26"/>
      <c r="AV9" s="26"/>
      <c r="AW9" s="26"/>
      <c r="AX9" s="27"/>
      <c r="AY9" s="27"/>
      <c r="AZ9" s="27"/>
      <c r="BA9" s="27"/>
      <c r="BB9" s="27"/>
      <c r="BC9" s="28"/>
      <c r="BE9" s="4"/>
      <c r="BF9" s="5" t="s">
        <v>77</v>
      </c>
      <c r="BG9" s="6" t="s">
        <v>78</v>
      </c>
      <c r="BH9" s="6" t="s">
        <v>79</v>
      </c>
      <c r="BI9" s="6">
        <f t="shared" si="0"/>
        <v>5</v>
      </c>
      <c r="BJ9" s="3">
        <f t="shared" si="1"/>
        <v>194</v>
      </c>
      <c r="BK9" s="3">
        <f t="shared" si="2"/>
        <v>8</v>
      </c>
      <c r="BL9" s="3">
        <v>4053</v>
      </c>
      <c r="BM9" s="3">
        <v>110.25</v>
      </c>
      <c r="BN9" s="3">
        <f t="shared" si="3"/>
        <v>4055</v>
      </c>
      <c r="BO9" s="3">
        <f t="shared" si="4"/>
        <v>110.25</v>
      </c>
      <c r="BQ9" s="7">
        <v>162</v>
      </c>
      <c r="BR9" s="7">
        <f t="shared" si="5"/>
        <v>3381</v>
      </c>
      <c r="BS9" s="7"/>
      <c r="BT9" s="7"/>
      <c r="BU9" s="7"/>
      <c r="BW9" s="17" t="str">
        <f>IF(文字207="","",文字207)</f>
        <v/>
      </c>
      <c r="BX9" s="5" t="s">
        <v>80</v>
      </c>
      <c r="BY9" s="6" t="s">
        <v>81</v>
      </c>
      <c r="CF9" s="6">
        <v>162</v>
      </c>
      <c r="CG9" s="6">
        <v>27</v>
      </c>
    </row>
    <row r="10" spans="2:85" ht="21" customHeight="1" x14ac:dyDescent="0.4">
      <c r="B10" s="131"/>
      <c r="C10" s="132"/>
      <c r="D10" s="132"/>
      <c r="E10" s="132"/>
      <c r="F10" s="132"/>
      <c r="G10" s="133"/>
      <c r="H10" s="29" t="s">
        <v>82</v>
      </c>
      <c r="I10" s="30"/>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7"/>
      <c r="AN10" s="109" t="s">
        <v>83</v>
      </c>
      <c r="AO10" s="110"/>
      <c r="AP10" s="110"/>
      <c r="AQ10" s="110"/>
      <c r="AR10" s="110"/>
      <c r="AS10" s="110"/>
      <c r="AT10" s="110"/>
      <c r="AU10" s="110"/>
      <c r="AV10" s="110"/>
      <c r="AW10" s="110"/>
      <c r="AX10" s="110"/>
      <c r="AY10" s="110"/>
      <c r="AZ10" s="110"/>
      <c r="BA10" s="110"/>
      <c r="BB10" s="110"/>
      <c r="BC10" s="111"/>
      <c r="BE10" s="22"/>
      <c r="BF10" s="5" t="s">
        <v>84</v>
      </c>
      <c r="BG10" s="6" t="s">
        <v>85</v>
      </c>
      <c r="BH10" s="6" t="s">
        <v>86</v>
      </c>
      <c r="BI10" s="6">
        <f t="shared" si="0"/>
        <v>5</v>
      </c>
      <c r="BJ10" s="3">
        <f t="shared" si="1"/>
        <v>195</v>
      </c>
      <c r="BK10" s="3">
        <f>VALUE(RIGHT(BH10,LEN(BH10)-BI10))+1</f>
        <v>8</v>
      </c>
      <c r="BL10" s="3">
        <v>4074</v>
      </c>
      <c r="BM10" s="3">
        <v>110.25</v>
      </c>
      <c r="BN10" s="3">
        <f t="shared" si="3"/>
        <v>4074</v>
      </c>
      <c r="BO10" s="3">
        <f t="shared" si="4"/>
        <v>105.25</v>
      </c>
      <c r="BQ10" s="7">
        <v>163</v>
      </c>
      <c r="BR10" s="7">
        <f t="shared" si="5"/>
        <v>3402</v>
      </c>
      <c r="BS10" s="7"/>
      <c r="BT10" s="7"/>
      <c r="BU10" s="7"/>
      <c r="BW10" s="17" t="str">
        <f>IF(文字208="","",文字208)</f>
        <v>　　　　－　　　　－</v>
      </c>
      <c r="BX10" s="5" t="s">
        <v>87</v>
      </c>
      <c r="BY10" s="6" t="s">
        <v>88</v>
      </c>
      <c r="CF10" s="6">
        <v>161</v>
      </c>
      <c r="CG10" s="6">
        <v>42</v>
      </c>
    </row>
    <row r="11" spans="2:85" ht="21" customHeight="1" x14ac:dyDescent="0.4">
      <c r="B11" s="76" t="s">
        <v>276</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8"/>
      <c r="BE11" s="4"/>
      <c r="BF11" s="5" t="s">
        <v>89</v>
      </c>
      <c r="BG11" s="6" t="s">
        <v>68</v>
      </c>
      <c r="BH11" s="6" t="s">
        <v>90</v>
      </c>
      <c r="BI11" s="6">
        <f t="shared" si="0"/>
        <v>5</v>
      </c>
      <c r="BJ11" s="3">
        <f t="shared" si="1"/>
        <v>195</v>
      </c>
      <c r="BK11" s="3">
        <f t="shared" si="2"/>
        <v>8</v>
      </c>
      <c r="BL11" s="3">
        <v>4074</v>
      </c>
      <c r="BM11" s="3">
        <v>110.25</v>
      </c>
      <c r="BN11" s="3">
        <f t="shared" si="3"/>
        <v>4076</v>
      </c>
      <c r="BO11" s="3">
        <f t="shared" si="4"/>
        <v>110.25</v>
      </c>
      <c r="BQ11" s="7">
        <v>164</v>
      </c>
      <c r="BR11" s="7">
        <f t="shared" si="5"/>
        <v>3423</v>
      </c>
      <c r="BS11" s="7"/>
      <c r="BT11" s="7"/>
      <c r="BU11" s="7"/>
      <c r="BW11" s="17" t="str">
        <f>IF(文字209="","",文字209)</f>
        <v>　　　　－　　　　－</v>
      </c>
      <c r="BX11" s="5" t="s">
        <v>91</v>
      </c>
      <c r="BY11" s="6" t="s">
        <v>92</v>
      </c>
      <c r="CF11" s="6">
        <v>162</v>
      </c>
      <c r="CG11" s="6">
        <v>42</v>
      </c>
    </row>
    <row r="12" spans="2:85" ht="21" customHeight="1" x14ac:dyDescent="0.4">
      <c r="B12" s="128" t="s">
        <v>93</v>
      </c>
      <c r="C12" s="129"/>
      <c r="D12" s="129"/>
      <c r="E12" s="129"/>
      <c r="F12" s="129"/>
      <c r="G12" s="130"/>
      <c r="H12" s="99" t="s">
        <v>277</v>
      </c>
      <c r="I12" s="100"/>
      <c r="J12" s="100"/>
      <c r="K12" s="100"/>
      <c r="L12" s="100"/>
      <c r="M12" s="100"/>
      <c r="N12" s="100"/>
      <c r="O12" s="100"/>
      <c r="P12" s="100"/>
      <c r="Q12" s="100"/>
      <c r="R12" s="100"/>
      <c r="S12" s="100"/>
      <c r="T12" s="100"/>
      <c r="U12" s="100"/>
      <c r="V12" s="100"/>
      <c r="W12" s="100"/>
      <c r="X12" s="100"/>
      <c r="Y12" s="100"/>
      <c r="Z12" s="100"/>
      <c r="AA12" s="100"/>
      <c r="AB12" s="100"/>
      <c r="AC12" s="101"/>
      <c r="AD12" s="88" t="s">
        <v>94</v>
      </c>
      <c r="AE12" s="89"/>
      <c r="AF12" s="90"/>
      <c r="AG12" s="31" t="s">
        <v>95</v>
      </c>
      <c r="AH12" s="19"/>
      <c r="AI12" s="19"/>
      <c r="AJ12" s="116"/>
      <c r="AK12" s="116"/>
      <c r="AL12" s="116"/>
      <c r="AM12" s="116"/>
      <c r="AN12" s="116"/>
      <c r="AO12" s="116"/>
      <c r="AP12" s="116"/>
      <c r="AQ12" s="116"/>
      <c r="AR12" s="116"/>
      <c r="AS12" s="116"/>
      <c r="AT12" s="116"/>
      <c r="AU12" s="116"/>
      <c r="AV12" s="116"/>
      <c r="AW12" s="116"/>
      <c r="AX12" s="116"/>
      <c r="AY12" s="116"/>
      <c r="AZ12" s="116"/>
      <c r="BA12" s="116"/>
      <c r="BB12" s="116"/>
      <c r="BC12" s="117"/>
      <c r="BE12" s="4">
        <v>2</v>
      </c>
      <c r="BF12" s="5" t="s">
        <v>96</v>
      </c>
      <c r="BG12" s="6" t="s">
        <v>97</v>
      </c>
      <c r="BH12" s="6" t="s">
        <v>98</v>
      </c>
      <c r="BI12" s="6">
        <f t="shared" si="0"/>
        <v>5</v>
      </c>
      <c r="BJ12" s="3">
        <f t="shared" si="1"/>
        <v>196</v>
      </c>
      <c r="BK12" s="3">
        <f t="shared" si="2"/>
        <v>8</v>
      </c>
      <c r="BL12" s="3">
        <v>4095</v>
      </c>
      <c r="BM12" s="3">
        <v>110.25</v>
      </c>
      <c r="BN12" s="3">
        <f t="shared" si="3"/>
        <v>4097</v>
      </c>
      <c r="BO12" s="3">
        <f t="shared" si="4"/>
        <v>110.25</v>
      </c>
      <c r="BQ12" s="7">
        <v>165</v>
      </c>
      <c r="BR12" s="7">
        <f t="shared" si="5"/>
        <v>3444</v>
      </c>
      <c r="BS12" s="7"/>
      <c r="BT12" s="7"/>
      <c r="BU12" s="7"/>
      <c r="BW12" s="17" t="str">
        <f>IF(文字210="","",文字210)</f>
        <v/>
      </c>
      <c r="BX12" s="5" t="s">
        <v>99</v>
      </c>
      <c r="BY12" s="6" t="s">
        <v>100</v>
      </c>
      <c r="BZ12" s="6" t="s">
        <v>6</v>
      </c>
      <c r="CA12" s="6" t="s">
        <v>40</v>
      </c>
      <c r="CB12" s="6" t="s">
        <v>8</v>
      </c>
      <c r="CC12" s="9" t="s">
        <v>101</v>
      </c>
      <c r="CD12" s="9" t="s">
        <v>102</v>
      </c>
      <c r="CF12" s="6">
        <v>163</v>
      </c>
      <c r="CG12" s="6">
        <v>9</v>
      </c>
    </row>
    <row r="13" spans="2:85" ht="21" customHeight="1" x14ac:dyDescent="0.4">
      <c r="B13" s="131"/>
      <c r="C13" s="132"/>
      <c r="D13" s="132"/>
      <c r="E13" s="132"/>
      <c r="F13" s="132"/>
      <c r="G13" s="133"/>
      <c r="H13" s="102"/>
      <c r="I13" s="103"/>
      <c r="J13" s="103"/>
      <c r="K13" s="103"/>
      <c r="L13" s="103"/>
      <c r="M13" s="103"/>
      <c r="N13" s="103"/>
      <c r="O13" s="103"/>
      <c r="P13" s="103"/>
      <c r="Q13" s="103"/>
      <c r="R13" s="103"/>
      <c r="S13" s="103"/>
      <c r="T13" s="103"/>
      <c r="U13" s="103"/>
      <c r="V13" s="103"/>
      <c r="W13" s="103"/>
      <c r="X13" s="103"/>
      <c r="Y13" s="103"/>
      <c r="Z13" s="103"/>
      <c r="AA13" s="103"/>
      <c r="AB13" s="103"/>
      <c r="AC13" s="104"/>
      <c r="AD13" s="91"/>
      <c r="AE13" s="92"/>
      <c r="AF13" s="93"/>
      <c r="AG13" s="125"/>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7"/>
      <c r="BE13" s="22"/>
      <c r="BF13" s="5" t="s">
        <v>103</v>
      </c>
      <c r="BG13" s="6" t="s">
        <v>104</v>
      </c>
      <c r="BH13" s="6" t="s">
        <v>105</v>
      </c>
      <c r="BI13" s="6">
        <f t="shared" si="0"/>
        <v>5</v>
      </c>
      <c r="BJ13" s="3">
        <f t="shared" si="1"/>
        <v>201</v>
      </c>
      <c r="BK13" s="3">
        <f>VALUE(RIGHT(BH13,LEN(BH13)-BI13))+1</f>
        <v>13</v>
      </c>
      <c r="BL13" s="3">
        <v>4200</v>
      </c>
      <c r="BM13" s="3">
        <v>189</v>
      </c>
      <c r="BN13" s="3">
        <f t="shared" si="3"/>
        <v>4200</v>
      </c>
      <c r="BO13" s="3">
        <f t="shared" si="4"/>
        <v>184</v>
      </c>
      <c r="BQ13" s="7">
        <v>166</v>
      </c>
      <c r="BR13" s="7">
        <f t="shared" si="5"/>
        <v>3465</v>
      </c>
      <c r="BS13" s="7"/>
      <c r="BT13" s="7"/>
      <c r="BU13" s="7"/>
      <c r="BW13" s="17" t="str">
        <f>IF(文字211="","",文字211)</f>
        <v/>
      </c>
      <c r="BX13" s="5" t="s">
        <v>106</v>
      </c>
      <c r="BY13" s="6" t="s">
        <v>71</v>
      </c>
      <c r="BZ13" s="6" t="s">
        <v>72</v>
      </c>
      <c r="CA13" s="6" t="s">
        <v>73</v>
      </c>
      <c r="CB13" s="6" t="s">
        <v>8</v>
      </c>
      <c r="CC13" s="9" t="s">
        <v>24</v>
      </c>
      <c r="CD13" s="9" t="s">
        <v>24</v>
      </c>
      <c r="CF13" s="6">
        <v>163</v>
      </c>
      <c r="CG13" s="6">
        <v>16</v>
      </c>
    </row>
    <row r="14" spans="2:85" ht="21" customHeight="1" x14ac:dyDescent="0.4">
      <c r="B14" s="88" t="s">
        <v>107</v>
      </c>
      <c r="C14" s="89"/>
      <c r="D14" s="89"/>
      <c r="E14" s="89"/>
      <c r="F14" s="89"/>
      <c r="G14" s="90"/>
      <c r="H14" s="31" t="s">
        <v>95</v>
      </c>
      <c r="I14" s="19"/>
      <c r="J14" s="19"/>
      <c r="K14" s="116"/>
      <c r="L14" s="116"/>
      <c r="M14" s="116"/>
      <c r="N14" s="116"/>
      <c r="O14" s="116"/>
      <c r="P14" s="116"/>
      <c r="Q14" s="116"/>
      <c r="R14" s="116"/>
      <c r="S14" s="116"/>
      <c r="T14" s="117"/>
      <c r="U14" s="118" t="s">
        <v>108</v>
      </c>
      <c r="V14" s="119"/>
      <c r="W14" s="119"/>
      <c r="X14" s="119"/>
      <c r="Y14" s="119"/>
      <c r="Z14" s="120"/>
      <c r="AA14" s="31" t="s">
        <v>95</v>
      </c>
      <c r="AB14" s="19"/>
      <c r="AC14" s="19"/>
      <c r="AD14" s="116"/>
      <c r="AE14" s="116"/>
      <c r="AF14" s="116"/>
      <c r="AG14" s="116"/>
      <c r="AH14" s="116"/>
      <c r="AI14" s="116"/>
      <c r="AJ14" s="116"/>
      <c r="AK14" s="116"/>
      <c r="AL14" s="116"/>
      <c r="AM14" s="117"/>
      <c r="AN14" s="20" t="s">
        <v>109</v>
      </c>
      <c r="AO14" s="21"/>
      <c r="AP14" s="124" t="s">
        <v>60</v>
      </c>
      <c r="AQ14" s="116"/>
      <c r="AR14" s="116"/>
      <c r="AS14" s="116"/>
      <c r="AT14" s="116"/>
      <c r="AU14" s="116"/>
      <c r="AV14" s="116"/>
      <c r="AW14" s="116"/>
      <c r="AX14" s="116"/>
      <c r="AY14" s="116"/>
      <c r="AZ14" s="116"/>
      <c r="BA14" s="116"/>
      <c r="BB14" s="116"/>
      <c r="BC14" s="117"/>
      <c r="BE14" s="4"/>
      <c r="BF14" s="5" t="s">
        <v>110</v>
      </c>
      <c r="BG14" s="6" t="s">
        <v>111</v>
      </c>
      <c r="BH14" s="6" t="s">
        <v>112</v>
      </c>
      <c r="BI14" s="6">
        <f t="shared" si="0"/>
        <v>5</v>
      </c>
      <c r="BJ14" s="3">
        <f t="shared" si="1"/>
        <v>201</v>
      </c>
      <c r="BK14" s="3">
        <f t="shared" si="2"/>
        <v>13</v>
      </c>
      <c r="BL14" s="3">
        <v>4200</v>
      </c>
      <c r="BM14" s="3">
        <v>189</v>
      </c>
      <c r="BN14" s="3">
        <f t="shared" si="3"/>
        <v>4202</v>
      </c>
      <c r="BO14" s="3">
        <f t="shared" si="4"/>
        <v>189</v>
      </c>
      <c r="BQ14" s="7">
        <v>167</v>
      </c>
      <c r="BR14" s="7">
        <f t="shared" si="5"/>
        <v>3486</v>
      </c>
      <c r="BS14" s="7"/>
      <c r="BT14" s="7"/>
      <c r="BU14" s="7"/>
      <c r="BW14" s="17" t="str">
        <f>IF(文字212="","",文字212)</f>
        <v/>
      </c>
      <c r="BX14" s="5" t="s">
        <v>113</v>
      </c>
      <c r="BY14" s="6" t="s">
        <v>114</v>
      </c>
      <c r="CF14" s="6">
        <v>164</v>
      </c>
      <c r="CG14" s="6">
        <v>10</v>
      </c>
    </row>
    <row r="15" spans="2:85" ht="21" customHeight="1" x14ac:dyDescent="0.4">
      <c r="B15" s="91"/>
      <c r="C15" s="92"/>
      <c r="D15" s="92"/>
      <c r="E15" s="92"/>
      <c r="F15" s="92"/>
      <c r="G15" s="93"/>
      <c r="H15" s="125"/>
      <c r="I15" s="126"/>
      <c r="J15" s="126"/>
      <c r="K15" s="126"/>
      <c r="L15" s="126"/>
      <c r="M15" s="126"/>
      <c r="N15" s="126"/>
      <c r="O15" s="126"/>
      <c r="P15" s="126"/>
      <c r="Q15" s="126"/>
      <c r="R15" s="126"/>
      <c r="S15" s="126"/>
      <c r="T15" s="127"/>
      <c r="U15" s="121"/>
      <c r="V15" s="122"/>
      <c r="W15" s="122"/>
      <c r="X15" s="122"/>
      <c r="Y15" s="122"/>
      <c r="Z15" s="123"/>
      <c r="AA15" s="125"/>
      <c r="AB15" s="126"/>
      <c r="AC15" s="126"/>
      <c r="AD15" s="126"/>
      <c r="AE15" s="126"/>
      <c r="AF15" s="126"/>
      <c r="AG15" s="126"/>
      <c r="AH15" s="126"/>
      <c r="AI15" s="126"/>
      <c r="AJ15" s="126"/>
      <c r="AK15" s="126"/>
      <c r="AL15" s="126"/>
      <c r="AM15" s="127"/>
      <c r="AN15" s="23" t="s">
        <v>115</v>
      </c>
      <c r="AO15" s="24"/>
      <c r="AP15" s="125" t="s">
        <v>60</v>
      </c>
      <c r="AQ15" s="126"/>
      <c r="AR15" s="126"/>
      <c r="AS15" s="126"/>
      <c r="AT15" s="126"/>
      <c r="AU15" s="126"/>
      <c r="AV15" s="126"/>
      <c r="AW15" s="126"/>
      <c r="AX15" s="126"/>
      <c r="AY15" s="126"/>
      <c r="AZ15" s="126"/>
      <c r="BA15" s="126"/>
      <c r="BB15" s="126"/>
      <c r="BC15" s="127"/>
      <c r="BE15" s="4"/>
      <c r="BF15" s="5" t="s">
        <v>116</v>
      </c>
      <c r="BG15" s="6" t="s">
        <v>97</v>
      </c>
      <c r="BH15" s="6" t="s">
        <v>117</v>
      </c>
      <c r="BI15" s="6">
        <f t="shared" si="0"/>
        <v>5</v>
      </c>
      <c r="BJ15" s="3">
        <f t="shared" si="1"/>
        <v>202</v>
      </c>
      <c r="BK15" s="3">
        <f t="shared" si="2"/>
        <v>13</v>
      </c>
      <c r="BL15" s="3">
        <v>4221</v>
      </c>
      <c r="BM15" s="3">
        <v>189</v>
      </c>
      <c r="BN15" s="3">
        <f t="shared" si="3"/>
        <v>4223</v>
      </c>
      <c r="BO15" s="3">
        <f t="shared" si="4"/>
        <v>189</v>
      </c>
      <c r="BQ15" s="7">
        <v>168</v>
      </c>
      <c r="BR15" s="7">
        <f t="shared" si="5"/>
        <v>3507</v>
      </c>
      <c r="BS15" s="7"/>
      <c r="BT15" s="7"/>
      <c r="BU15" s="7"/>
      <c r="BW15" s="17" t="str">
        <f>IF(文字213="","",文字213)</f>
        <v>@</v>
      </c>
      <c r="BX15" s="5" t="s">
        <v>118</v>
      </c>
      <c r="BY15" s="32" t="s">
        <v>119</v>
      </c>
      <c r="BZ15" s="6" t="s">
        <v>6</v>
      </c>
      <c r="CA15" s="6" t="s">
        <v>73</v>
      </c>
      <c r="CB15" s="6" t="s">
        <v>8</v>
      </c>
      <c r="CC15" s="9" t="s">
        <v>24</v>
      </c>
      <c r="CD15" s="9" t="s">
        <v>24</v>
      </c>
      <c r="CF15" s="6">
        <v>164</v>
      </c>
      <c r="CG15" s="6">
        <v>40</v>
      </c>
    </row>
    <row r="16" spans="2:85" ht="21" customHeight="1" x14ac:dyDescent="0.4">
      <c r="B16" s="128" t="s">
        <v>120</v>
      </c>
      <c r="C16" s="129"/>
      <c r="D16" s="129"/>
      <c r="E16" s="129"/>
      <c r="F16" s="129"/>
      <c r="G16" s="130"/>
      <c r="H16" s="18" t="s">
        <v>121</v>
      </c>
      <c r="I16" s="134"/>
      <c r="J16" s="134"/>
      <c r="K16" s="134"/>
      <c r="L16" s="134"/>
      <c r="M16" s="18" t="s">
        <v>95</v>
      </c>
      <c r="N16" s="19"/>
      <c r="O16" s="19"/>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5"/>
      <c r="AN16" s="25" t="s">
        <v>122</v>
      </c>
      <c r="AO16" s="26"/>
      <c r="AP16" s="26"/>
      <c r="AQ16" s="26"/>
      <c r="AR16" s="26"/>
      <c r="AS16" s="26"/>
      <c r="AT16" s="26"/>
      <c r="AU16" s="26"/>
      <c r="AV16" s="26"/>
      <c r="AW16" s="26"/>
      <c r="AX16" s="27"/>
      <c r="AY16" s="27"/>
      <c r="AZ16" s="27"/>
      <c r="BA16" s="27"/>
      <c r="BB16" s="27"/>
      <c r="BC16" s="28"/>
      <c r="BE16" s="4"/>
      <c r="BF16" s="5" t="s">
        <v>123</v>
      </c>
      <c r="BG16" s="6" t="s">
        <v>124</v>
      </c>
      <c r="BH16" s="6" t="s">
        <v>125</v>
      </c>
      <c r="BI16" s="6">
        <f t="shared" si="0"/>
        <v>5</v>
      </c>
      <c r="BJ16" s="3">
        <f t="shared" si="1"/>
        <v>204</v>
      </c>
      <c r="BK16" s="3">
        <f t="shared" si="2"/>
        <v>8</v>
      </c>
      <c r="BL16" s="3">
        <v>4263</v>
      </c>
      <c r="BM16" s="3">
        <v>110.25</v>
      </c>
      <c r="BN16" s="3">
        <f t="shared" si="3"/>
        <v>4265</v>
      </c>
      <c r="BO16" s="3">
        <f t="shared" si="4"/>
        <v>110.25</v>
      </c>
      <c r="BQ16" s="7">
        <v>171</v>
      </c>
      <c r="BR16" s="7">
        <f t="shared" si="5"/>
        <v>3570</v>
      </c>
      <c r="BS16" s="7"/>
      <c r="BT16" s="7"/>
      <c r="BU16" s="7"/>
      <c r="BW16" s="17" t="str">
        <f>IF(文字216="","",文字216)</f>
        <v/>
      </c>
      <c r="BX16" s="5" t="s">
        <v>126</v>
      </c>
      <c r="BY16" s="6" t="s">
        <v>127</v>
      </c>
      <c r="CF16" s="6">
        <v>167</v>
      </c>
      <c r="CG16" s="6">
        <v>33</v>
      </c>
    </row>
    <row r="17" spans="2:85" ht="21" customHeight="1" x14ac:dyDescent="0.4">
      <c r="B17" s="131"/>
      <c r="C17" s="132"/>
      <c r="D17" s="132"/>
      <c r="E17" s="132"/>
      <c r="F17" s="132"/>
      <c r="G17" s="133"/>
      <c r="H17" s="29" t="s">
        <v>82</v>
      </c>
      <c r="I17" s="30"/>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7"/>
      <c r="AN17" s="109" t="s">
        <v>128</v>
      </c>
      <c r="AO17" s="110"/>
      <c r="AP17" s="110"/>
      <c r="AQ17" s="110"/>
      <c r="AR17" s="110"/>
      <c r="AS17" s="110"/>
      <c r="AT17" s="110"/>
      <c r="AU17" s="110"/>
      <c r="AV17" s="110"/>
      <c r="AW17" s="110"/>
      <c r="AX17" s="110"/>
      <c r="AY17" s="110"/>
      <c r="AZ17" s="110"/>
      <c r="BA17" s="110"/>
      <c r="BB17" s="110"/>
      <c r="BC17" s="111"/>
      <c r="BE17" s="22"/>
      <c r="BF17" s="5" t="s">
        <v>129</v>
      </c>
      <c r="BG17" s="6" t="s">
        <v>130</v>
      </c>
      <c r="BH17" s="6" t="s">
        <v>131</v>
      </c>
      <c r="BI17" s="6">
        <f t="shared" si="0"/>
        <v>5</v>
      </c>
      <c r="BJ17" s="3">
        <f t="shared" si="1"/>
        <v>240</v>
      </c>
      <c r="BK17" s="3">
        <f>VALUE(RIGHT(BH17,LEN(BH17)-BI17))+1</f>
        <v>19</v>
      </c>
      <c r="BL17" s="3">
        <v>5019</v>
      </c>
      <c r="BM17" s="3">
        <v>283.5</v>
      </c>
      <c r="BN17" s="3">
        <f t="shared" si="3"/>
        <v>5019</v>
      </c>
      <c r="BO17" s="3">
        <f t="shared" si="4"/>
        <v>278.5</v>
      </c>
      <c r="BQ17" s="7">
        <v>172</v>
      </c>
      <c r="BR17" s="7">
        <f t="shared" si="5"/>
        <v>3591</v>
      </c>
      <c r="BS17" s="7"/>
      <c r="BT17" s="7"/>
      <c r="BU17" s="7"/>
      <c r="BW17" s="17" t="str">
        <f>IF(文字217="","",文字217)</f>
        <v/>
      </c>
      <c r="BX17" s="5" t="s">
        <v>132</v>
      </c>
      <c r="BY17" s="6" t="s">
        <v>71</v>
      </c>
      <c r="BZ17" s="6" t="s">
        <v>72</v>
      </c>
      <c r="CA17" s="6" t="s">
        <v>73</v>
      </c>
      <c r="CB17" s="6" t="s">
        <v>8</v>
      </c>
      <c r="CC17" s="9" t="s">
        <v>24</v>
      </c>
      <c r="CD17" s="9" t="s">
        <v>24</v>
      </c>
      <c r="CF17" s="6">
        <v>168</v>
      </c>
      <c r="CG17" s="6">
        <v>11</v>
      </c>
    </row>
    <row r="18" spans="2:85" ht="21" customHeight="1" x14ac:dyDescent="0.4">
      <c r="B18" s="88" t="s">
        <v>133</v>
      </c>
      <c r="C18" s="89"/>
      <c r="D18" s="89"/>
      <c r="E18" s="89"/>
      <c r="F18" s="89"/>
      <c r="G18" s="90"/>
      <c r="H18" s="33" t="s">
        <v>134</v>
      </c>
      <c r="I18" s="34"/>
      <c r="J18" s="34"/>
      <c r="K18" s="34"/>
      <c r="L18" s="34"/>
      <c r="M18" s="34"/>
      <c r="N18" s="34"/>
      <c r="O18" s="34"/>
      <c r="P18" s="34"/>
      <c r="Q18" s="34"/>
      <c r="R18" s="34"/>
      <c r="S18" s="34"/>
      <c r="T18" s="34"/>
      <c r="U18" s="34"/>
      <c r="V18" s="34"/>
      <c r="W18" s="88" t="s">
        <v>135</v>
      </c>
      <c r="X18" s="89"/>
      <c r="Y18" s="89"/>
      <c r="Z18" s="89"/>
      <c r="AA18" s="89"/>
      <c r="AB18" s="89"/>
      <c r="AC18" s="89"/>
      <c r="AD18" s="89"/>
      <c r="AE18" s="89"/>
      <c r="AF18" s="89"/>
      <c r="AG18" s="89"/>
      <c r="AH18" s="89"/>
      <c r="AI18" s="89"/>
      <c r="AJ18" s="90"/>
      <c r="AK18" s="114" t="s">
        <v>136</v>
      </c>
      <c r="AL18" s="100"/>
      <c r="AM18" s="100"/>
      <c r="AN18" s="100"/>
      <c r="AO18" s="100"/>
      <c r="AP18" s="100"/>
      <c r="AQ18" s="100"/>
      <c r="AR18" s="100"/>
      <c r="AS18" s="100"/>
      <c r="AT18" s="100"/>
      <c r="AU18" s="100"/>
      <c r="AV18" s="100"/>
      <c r="AW18" s="100"/>
      <c r="AX18" s="100"/>
      <c r="AY18" s="100"/>
      <c r="AZ18" s="100"/>
      <c r="BA18" s="100"/>
      <c r="BB18" s="100"/>
      <c r="BC18" s="101"/>
      <c r="BE18" s="35"/>
      <c r="BF18" s="5" t="s">
        <v>137</v>
      </c>
      <c r="BG18" s="6" t="s">
        <v>138</v>
      </c>
      <c r="BH18" s="6" t="s">
        <v>139</v>
      </c>
      <c r="BI18" s="6">
        <f t="shared" si="0"/>
        <v>5</v>
      </c>
      <c r="BJ18" s="3">
        <f t="shared" si="1"/>
        <v>242</v>
      </c>
      <c r="BK18" s="3">
        <f t="shared" ref="BK18:BK24" si="6">VALUE(RIGHT(BH18,LEN(BH18)-BI18))</f>
        <v>29</v>
      </c>
      <c r="BL18" s="3">
        <v>5061</v>
      </c>
      <c r="BM18" s="3">
        <v>441</v>
      </c>
      <c r="BN18" s="3">
        <f t="shared" si="3"/>
        <v>5063</v>
      </c>
      <c r="BO18" s="3">
        <f t="shared" si="4"/>
        <v>441</v>
      </c>
      <c r="BQ18" s="7">
        <v>180</v>
      </c>
      <c r="BR18" s="7">
        <f t="shared" si="5"/>
        <v>3759</v>
      </c>
      <c r="BS18" s="36"/>
      <c r="BT18" s="36"/>
      <c r="BU18" s="36"/>
      <c r="BW18" s="8" t="e">
        <f>IF(数量206="","",数量206)</f>
        <v>#REF!</v>
      </c>
      <c r="BX18" s="5" t="s">
        <v>140</v>
      </c>
      <c r="BY18" s="6" t="s">
        <v>141</v>
      </c>
      <c r="BZ18" s="6" t="s">
        <v>6</v>
      </c>
      <c r="CA18" s="6" t="s">
        <v>7</v>
      </c>
      <c r="CB18" s="6" t="s">
        <v>142</v>
      </c>
      <c r="CC18" s="9" t="s">
        <v>143</v>
      </c>
      <c r="CD18" s="9" t="s">
        <v>24</v>
      </c>
      <c r="CE18" s="6" t="s">
        <v>144</v>
      </c>
      <c r="CF18" s="6">
        <v>170</v>
      </c>
      <c r="CG18" s="6">
        <v>26</v>
      </c>
    </row>
    <row r="19" spans="2:85" ht="21" customHeight="1" x14ac:dyDescent="0.4">
      <c r="B19" s="91"/>
      <c r="C19" s="92"/>
      <c r="D19" s="92"/>
      <c r="E19" s="92"/>
      <c r="F19" s="92"/>
      <c r="G19" s="93"/>
      <c r="H19" s="115"/>
      <c r="I19" s="98"/>
      <c r="J19" s="98"/>
      <c r="K19" s="98"/>
      <c r="L19" s="98"/>
      <c r="M19" s="98"/>
      <c r="N19" s="98"/>
      <c r="O19" s="98"/>
      <c r="P19" s="98"/>
      <c r="Q19" s="98"/>
      <c r="R19" s="98"/>
      <c r="S19" s="98"/>
      <c r="T19" s="98"/>
      <c r="U19" s="37" t="s">
        <v>14</v>
      </c>
      <c r="V19" s="38"/>
      <c r="W19" s="91"/>
      <c r="X19" s="92"/>
      <c r="Y19" s="92"/>
      <c r="Z19" s="92"/>
      <c r="AA19" s="92"/>
      <c r="AB19" s="92"/>
      <c r="AC19" s="92"/>
      <c r="AD19" s="92"/>
      <c r="AE19" s="92"/>
      <c r="AF19" s="92"/>
      <c r="AG19" s="92"/>
      <c r="AH19" s="92"/>
      <c r="AI19" s="92"/>
      <c r="AJ19" s="93"/>
      <c r="AK19" s="102"/>
      <c r="AL19" s="103"/>
      <c r="AM19" s="103"/>
      <c r="AN19" s="103"/>
      <c r="AO19" s="103"/>
      <c r="AP19" s="103"/>
      <c r="AQ19" s="103"/>
      <c r="AR19" s="103"/>
      <c r="AS19" s="103"/>
      <c r="AT19" s="103"/>
      <c r="AU19" s="103"/>
      <c r="AV19" s="103"/>
      <c r="AW19" s="103"/>
      <c r="AX19" s="103"/>
      <c r="AY19" s="103"/>
      <c r="AZ19" s="103"/>
      <c r="BA19" s="103"/>
      <c r="BB19" s="103"/>
      <c r="BC19" s="104"/>
      <c r="BE19" s="39"/>
      <c r="BF19" s="40" t="s">
        <v>145</v>
      </c>
      <c r="BG19" s="6" t="s">
        <v>146</v>
      </c>
      <c r="BH19" s="41" t="s">
        <v>147</v>
      </c>
      <c r="BI19" s="6">
        <f t="shared" si="0"/>
        <v>5</v>
      </c>
      <c r="BJ19" s="3">
        <f t="shared" si="1"/>
        <v>245</v>
      </c>
      <c r="BK19" s="3">
        <f>VALUE(RIGHT(BH19,LEN(BH19)-BI19))+1</f>
        <v>9</v>
      </c>
      <c r="BL19" s="3">
        <v>5124</v>
      </c>
      <c r="BM19" s="3">
        <v>126</v>
      </c>
      <c r="BN19" s="3">
        <f t="shared" si="3"/>
        <v>5124</v>
      </c>
      <c r="BO19" s="3">
        <f t="shared" si="4"/>
        <v>121</v>
      </c>
      <c r="BQ19" s="7">
        <v>181</v>
      </c>
      <c r="BR19" s="7">
        <f t="shared" si="5"/>
        <v>3780</v>
      </c>
      <c r="BS19" s="7"/>
      <c r="BT19" s="7"/>
      <c r="BU19" s="7"/>
      <c r="BW19" s="8" t="e">
        <f>IF(数量207="","",数量207)</f>
        <v>#REF!</v>
      </c>
      <c r="BX19" s="5" t="s">
        <v>148</v>
      </c>
      <c r="BY19" s="6" t="s">
        <v>149</v>
      </c>
      <c r="BZ19" s="6" t="s">
        <v>6</v>
      </c>
      <c r="CA19" s="6" t="s">
        <v>7</v>
      </c>
      <c r="CB19" s="6" t="s">
        <v>142</v>
      </c>
      <c r="CC19" s="9" t="s">
        <v>150</v>
      </c>
      <c r="CD19" s="9" t="s">
        <v>24</v>
      </c>
      <c r="CE19" s="6" t="s">
        <v>151</v>
      </c>
      <c r="CF19" s="6">
        <v>170</v>
      </c>
      <c r="CG19" s="6">
        <v>38</v>
      </c>
    </row>
    <row r="20" spans="2:85" ht="21" customHeight="1" x14ac:dyDescent="0.4">
      <c r="B20" s="88" t="s">
        <v>152</v>
      </c>
      <c r="C20" s="89"/>
      <c r="D20" s="89"/>
      <c r="E20" s="89"/>
      <c r="F20" s="89"/>
      <c r="G20" s="90"/>
      <c r="H20" s="33" t="s">
        <v>153</v>
      </c>
      <c r="I20" s="34"/>
      <c r="J20" s="34"/>
      <c r="K20" s="34"/>
      <c r="L20" s="112"/>
      <c r="M20" s="112"/>
      <c r="N20" s="42" t="s">
        <v>154</v>
      </c>
      <c r="O20" s="34"/>
      <c r="P20" s="42" t="s">
        <v>155</v>
      </c>
      <c r="Q20" s="34"/>
      <c r="R20" s="34"/>
      <c r="S20" s="112"/>
      <c r="T20" s="112"/>
      <c r="U20" s="42" t="s">
        <v>156</v>
      </c>
      <c r="V20" s="34"/>
      <c r="W20" s="42" t="s">
        <v>157</v>
      </c>
      <c r="X20" s="34"/>
      <c r="Y20" s="34"/>
      <c r="Z20" s="34"/>
      <c r="AA20" s="112"/>
      <c r="AB20" s="112"/>
      <c r="AC20" s="42" t="s">
        <v>154</v>
      </c>
      <c r="AD20" s="34"/>
      <c r="AE20" s="42" t="s">
        <v>158</v>
      </c>
      <c r="AF20" s="34"/>
      <c r="AG20" s="34"/>
      <c r="AH20" s="112"/>
      <c r="AI20" s="112"/>
      <c r="AJ20" s="42" t="s">
        <v>154</v>
      </c>
      <c r="AK20" s="34"/>
      <c r="AL20" s="42" t="s">
        <v>159</v>
      </c>
      <c r="AM20" s="34"/>
      <c r="AN20" s="34"/>
      <c r="AO20" s="34"/>
      <c r="AP20" s="34"/>
      <c r="AQ20" s="34"/>
      <c r="AR20" s="34"/>
      <c r="AS20" s="34"/>
      <c r="AT20" s="112"/>
      <c r="AU20" s="112"/>
      <c r="AV20" s="42" t="s">
        <v>154</v>
      </c>
      <c r="AW20" s="34"/>
      <c r="AX20" s="42"/>
      <c r="AY20" s="34"/>
      <c r="AZ20" s="34"/>
      <c r="BA20" s="42"/>
      <c r="BB20" s="34"/>
      <c r="BC20" s="43"/>
      <c r="BE20" s="4"/>
      <c r="BF20" s="40" t="s">
        <v>160</v>
      </c>
      <c r="BG20" s="6" t="s">
        <v>161</v>
      </c>
      <c r="BH20" s="41" t="s">
        <v>162</v>
      </c>
      <c r="BI20" s="6">
        <f t="shared" si="0"/>
        <v>5</v>
      </c>
      <c r="BJ20" s="3">
        <f t="shared" si="1"/>
        <v>245</v>
      </c>
      <c r="BK20" s="3">
        <f t="shared" si="6"/>
        <v>9</v>
      </c>
      <c r="BL20" s="3">
        <v>5124</v>
      </c>
      <c r="BM20" s="3">
        <v>126</v>
      </c>
      <c r="BN20" s="3">
        <f t="shared" si="3"/>
        <v>5126</v>
      </c>
      <c r="BO20" s="3">
        <f t="shared" si="4"/>
        <v>126</v>
      </c>
      <c r="BQ20" s="7">
        <v>182</v>
      </c>
      <c r="BR20" s="7">
        <f t="shared" si="5"/>
        <v>3801</v>
      </c>
      <c r="BS20" s="7"/>
      <c r="BT20" s="7"/>
      <c r="BU20" s="7"/>
      <c r="BW20" s="8" t="e">
        <f>IF(数量208="","",数量208)</f>
        <v>#REF!</v>
      </c>
      <c r="BX20" s="5" t="s">
        <v>163</v>
      </c>
      <c r="BY20" s="6" t="s">
        <v>164</v>
      </c>
      <c r="BZ20" s="6" t="s">
        <v>6</v>
      </c>
      <c r="CA20" s="6" t="s">
        <v>7</v>
      </c>
      <c r="CB20" s="6" t="s">
        <v>142</v>
      </c>
      <c r="CC20" s="9" t="s">
        <v>165</v>
      </c>
      <c r="CD20" s="9" t="s">
        <v>24</v>
      </c>
      <c r="CE20" s="6" t="s">
        <v>166</v>
      </c>
      <c r="CF20" s="6">
        <v>170</v>
      </c>
      <c r="CG20" s="6">
        <v>49</v>
      </c>
    </row>
    <row r="21" spans="2:85" ht="21" customHeight="1" x14ac:dyDescent="0.4">
      <c r="B21" s="94"/>
      <c r="C21" s="95"/>
      <c r="D21" s="95"/>
      <c r="E21" s="95"/>
      <c r="F21" s="95"/>
      <c r="G21" s="96"/>
      <c r="H21" s="33" t="s">
        <v>167</v>
      </c>
      <c r="I21" s="34"/>
      <c r="J21" s="34"/>
      <c r="K21" s="34"/>
      <c r="L21" s="34"/>
      <c r="M21" s="34"/>
      <c r="N21" s="34"/>
      <c r="O21" s="113"/>
      <c r="P21" s="113"/>
      <c r="Q21" s="42" t="s">
        <v>154</v>
      </c>
      <c r="R21" s="34"/>
      <c r="S21" s="42" t="s">
        <v>168</v>
      </c>
      <c r="T21" s="34"/>
      <c r="U21" s="34"/>
      <c r="V21" s="34"/>
      <c r="W21" s="34"/>
      <c r="X21" s="34"/>
      <c r="Y21" s="113"/>
      <c r="Z21" s="113"/>
      <c r="AA21" s="42" t="s">
        <v>154</v>
      </c>
      <c r="AB21" s="34"/>
      <c r="AC21" s="42" t="s">
        <v>169</v>
      </c>
      <c r="AD21" s="34"/>
      <c r="AE21" s="34"/>
      <c r="AF21" s="34"/>
      <c r="AG21" s="34"/>
      <c r="AH21" s="34"/>
      <c r="AI21" s="113"/>
      <c r="AJ21" s="113"/>
      <c r="AK21" s="42" t="s">
        <v>154</v>
      </c>
      <c r="AL21" s="34"/>
      <c r="AM21" s="42" t="s">
        <v>170</v>
      </c>
      <c r="AN21" s="42"/>
      <c r="AO21" s="42"/>
      <c r="AP21" s="42"/>
      <c r="AQ21" s="113"/>
      <c r="AR21" s="113"/>
      <c r="AS21" s="42" t="s">
        <v>154</v>
      </c>
      <c r="AT21" s="42"/>
      <c r="AU21" s="34"/>
      <c r="AV21" s="42"/>
      <c r="AW21" s="34"/>
      <c r="AX21" s="34"/>
      <c r="AY21" s="34"/>
      <c r="AZ21" s="34"/>
      <c r="BA21" s="42"/>
      <c r="BB21" s="34"/>
      <c r="BC21" s="43"/>
      <c r="BE21" s="4"/>
      <c r="BF21" s="5" t="s">
        <v>171</v>
      </c>
      <c r="BG21" s="6" t="s">
        <v>172</v>
      </c>
      <c r="BH21" s="6" t="s">
        <v>173</v>
      </c>
      <c r="BI21" s="6">
        <f t="shared" si="0"/>
        <v>5</v>
      </c>
      <c r="BJ21" s="3">
        <f t="shared" si="1"/>
        <v>245</v>
      </c>
      <c r="BK21" s="3">
        <f t="shared" si="6"/>
        <v>15</v>
      </c>
      <c r="BL21" s="3">
        <v>5124</v>
      </c>
      <c r="BM21" s="3">
        <v>220.5</v>
      </c>
      <c r="BN21" s="3">
        <f t="shared" si="3"/>
        <v>5126</v>
      </c>
      <c r="BO21" s="3">
        <f t="shared" si="4"/>
        <v>220.5</v>
      </c>
      <c r="BQ21" s="7">
        <v>183</v>
      </c>
      <c r="BR21" s="7">
        <f t="shared" si="5"/>
        <v>3822</v>
      </c>
      <c r="BS21" s="7"/>
      <c r="BT21" s="7"/>
      <c r="BU21" s="7"/>
      <c r="BW21" s="8" t="e">
        <f>IF(数量209="","",数量209)</f>
        <v>#REF!</v>
      </c>
      <c r="BX21" s="5" t="s">
        <v>174</v>
      </c>
      <c r="BY21" s="6" t="s">
        <v>175</v>
      </c>
      <c r="BZ21" s="6" t="s">
        <v>6</v>
      </c>
      <c r="CA21" s="6" t="s">
        <v>7</v>
      </c>
      <c r="CB21" s="6" t="s">
        <v>142</v>
      </c>
      <c r="CC21" s="9" t="s">
        <v>176</v>
      </c>
      <c r="CD21" s="9" t="s">
        <v>24</v>
      </c>
      <c r="CE21" s="6" t="s">
        <v>151</v>
      </c>
      <c r="CF21" s="6">
        <v>171</v>
      </c>
      <c r="CG21" s="6">
        <v>21</v>
      </c>
    </row>
    <row r="22" spans="2:85" ht="21" customHeight="1" x14ac:dyDescent="0.4">
      <c r="B22" s="91"/>
      <c r="C22" s="92"/>
      <c r="D22" s="92"/>
      <c r="E22" s="92"/>
      <c r="F22" s="92"/>
      <c r="G22" s="93"/>
      <c r="H22" s="33" t="s">
        <v>177</v>
      </c>
      <c r="I22" s="42"/>
      <c r="J22" s="38"/>
      <c r="K22" s="42"/>
      <c r="L22" s="44" t="s">
        <v>178</v>
      </c>
      <c r="M22" s="98"/>
      <c r="N22" s="98"/>
      <c r="O22" s="98"/>
      <c r="P22" s="98"/>
      <c r="Q22" s="98"/>
      <c r="R22" s="42" t="s">
        <v>179</v>
      </c>
      <c r="S22" s="98"/>
      <c r="T22" s="98"/>
      <c r="U22" s="37" t="s">
        <v>154</v>
      </c>
      <c r="V22" s="38"/>
      <c r="W22" s="38"/>
      <c r="X22" s="38"/>
      <c r="Y22" s="37"/>
      <c r="Z22" s="34"/>
      <c r="AA22" s="34"/>
      <c r="AB22" s="42"/>
      <c r="AC22" s="42"/>
      <c r="AD22" s="42"/>
      <c r="AE22" s="42"/>
      <c r="AF22" s="42"/>
      <c r="AG22" s="42"/>
      <c r="AH22" s="42"/>
      <c r="AI22" s="42"/>
      <c r="AJ22" s="44" t="s">
        <v>180</v>
      </c>
      <c r="AK22" s="98"/>
      <c r="AL22" s="98"/>
      <c r="AM22" s="98"/>
      <c r="AN22" s="42" t="s">
        <v>181</v>
      </c>
      <c r="AO22" s="42"/>
      <c r="AP22" s="42"/>
      <c r="AQ22" s="44" t="s">
        <v>182</v>
      </c>
      <c r="AR22" s="98"/>
      <c r="AS22" s="98"/>
      <c r="AT22" s="98"/>
      <c r="AU22" s="45" t="s">
        <v>183</v>
      </c>
      <c r="AV22" s="42"/>
      <c r="AW22" s="42"/>
      <c r="AX22" s="44"/>
      <c r="AY22" s="98"/>
      <c r="AZ22" s="98"/>
      <c r="BA22" s="98"/>
      <c r="BB22" s="42" t="s">
        <v>184</v>
      </c>
      <c r="BC22" s="46"/>
      <c r="BE22" s="22"/>
      <c r="BF22" s="5" t="s">
        <v>185</v>
      </c>
      <c r="BG22" s="6" t="s">
        <v>186</v>
      </c>
      <c r="BH22" s="6" t="s">
        <v>187</v>
      </c>
      <c r="BI22" s="6">
        <f t="shared" si="0"/>
        <v>5</v>
      </c>
      <c r="BJ22" s="3">
        <f t="shared" si="1"/>
        <v>246</v>
      </c>
      <c r="BK22" s="3">
        <f>VALUE(RIGHT(BH22,LEN(BH22)-BI22))+1</f>
        <v>9</v>
      </c>
      <c r="BL22" s="3">
        <v>5145</v>
      </c>
      <c r="BM22" s="3">
        <v>126</v>
      </c>
      <c r="BN22" s="3">
        <f t="shared" si="3"/>
        <v>5145</v>
      </c>
      <c r="BO22" s="3">
        <f t="shared" si="4"/>
        <v>121</v>
      </c>
      <c r="BQ22" s="7">
        <v>184</v>
      </c>
      <c r="BR22" s="7">
        <f t="shared" si="5"/>
        <v>3843</v>
      </c>
      <c r="BS22" s="7"/>
      <c r="BT22" s="7"/>
      <c r="BU22" s="7"/>
      <c r="BW22" s="8" t="e">
        <f>IF(数量210="","",数量210)</f>
        <v>#REF!</v>
      </c>
      <c r="BX22" s="5" t="s">
        <v>188</v>
      </c>
      <c r="BY22" s="6" t="s">
        <v>189</v>
      </c>
      <c r="BZ22" s="6" t="s">
        <v>6</v>
      </c>
      <c r="CA22" s="6" t="s">
        <v>7</v>
      </c>
      <c r="CB22" s="6" t="s">
        <v>142</v>
      </c>
      <c r="CC22" s="9" t="s">
        <v>176</v>
      </c>
      <c r="CD22" s="9" t="s">
        <v>24</v>
      </c>
      <c r="CE22" s="6" t="s">
        <v>151</v>
      </c>
      <c r="CF22" s="6">
        <v>171</v>
      </c>
      <c r="CG22" s="6">
        <v>31</v>
      </c>
    </row>
    <row r="23" spans="2:85" ht="21" customHeight="1" x14ac:dyDescent="0.4">
      <c r="B23" s="88" t="s">
        <v>190</v>
      </c>
      <c r="C23" s="89"/>
      <c r="D23" s="89"/>
      <c r="E23" s="89"/>
      <c r="F23" s="89"/>
      <c r="G23" s="90"/>
      <c r="H23" s="99" t="s">
        <v>191</v>
      </c>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1"/>
      <c r="BE23" s="4"/>
      <c r="BF23" s="5" t="s">
        <v>192</v>
      </c>
      <c r="BG23" s="6" t="s">
        <v>111</v>
      </c>
      <c r="BH23" s="6" t="s">
        <v>193</v>
      </c>
      <c r="BI23" s="6">
        <f t="shared" si="0"/>
        <v>5</v>
      </c>
      <c r="BJ23" s="3">
        <f t="shared" si="1"/>
        <v>246</v>
      </c>
      <c r="BK23" s="3">
        <f t="shared" si="6"/>
        <v>9</v>
      </c>
      <c r="BL23" s="3">
        <v>5145</v>
      </c>
      <c r="BM23" s="3">
        <v>126</v>
      </c>
      <c r="BN23" s="3">
        <f t="shared" si="3"/>
        <v>5147</v>
      </c>
      <c r="BO23" s="3">
        <f t="shared" si="4"/>
        <v>126</v>
      </c>
      <c r="BP23" s="1"/>
      <c r="BQ23" s="7">
        <v>185</v>
      </c>
      <c r="BR23" s="7">
        <f t="shared" si="5"/>
        <v>3864</v>
      </c>
      <c r="BS23" s="7"/>
      <c r="BT23" s="7"/>
      <c r="BU23" s="7"/>
      <c r="BW23" s="8" t="e">
        <f>IF(数量211="","",数量211)</f>
        <v>#REF!</v>
      </c>
      <c r="BX23" s="5" t="s">
        <v>194</v>
      </c>
      <c r="BY23" s="6" t="s">
        <v>195</v>
      </c>
      <c r="BZ23" s="6" t="s">
        <v>6</v>
      </c>
      <c r="CA23" s="6" t="s">
        <v>7</v>
      </c>
      <c r="CB23" s="6" t="s">
        <v>142</v>
      </c>
      <c r="CC23" s="9" t="s">
        <v>176</v>
      </c>
      <c r="CD23" s="9" t="s">
        <v>24</v>
      </c>
      <c r="CE23" s="6" t="s">
        <v>166</v>
      </c>
      <c r="CF23" s="6">
        <v>171</v>
      </c>
      <c r="CG23" s="6">
        <v>40</v>
      </c>
    </row>
    <row r="24" spans="2:85" ht="21" customHeight="1" x14ac:dyDescent="0.4">
      <c r="B24" s="91"/>
      <c r="C24" s="92"/>
      <c r="D24" s="92"/>
      <c r="E24" s="92"/>
      <c r="F24" s="92"/>
      <c r="G24" s="93"/>
      <c r="H24" s="102"/>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4"/>
      <c r="BE24" s="4"/>
      <c r="BF24" s="5" t="s">
        <v>196</v>
      </c>
      <c r="BG24" s="6" t="s">
        <v>197</v>
      </c>
      <c r="BH24" s="6" t="s">
        <v>198</v>
      </c>
      <c r="BI24" s="6">
        <f t="shared" si="0"/>
        <v>5</v>
      </c>
      <c r="BJ24" s="3">
        <f t="shared" si="1"/>
        <v>246</v>
      </c>
      <c r="BK24" s="3">
        <f t="shared" si="6"/>
        <v>15</v>
      </c>
      <c r="BL24" s="3">
        <v>5145</v>
      </c>
      <c r="BM24" s="3">
        <v>220.5</v>
      </c>
      <c r="BN24" s="3">
        <f t="shared" si="3"/>
        <v>5147</v>
      </c>
      <c r="BO24" s="3">
        <f t="shared" si="4"/>
        <v>220.5</v>
      </c>
      <c r="BP24" s="1"/>
      <c r="BQ24" s="7">
        <v>186</v>
      </c>
      <c r="BR24" s="7">
        <f t="shared" si="5"/>
        <v>3885</v>
      </c>
      <c r="BS24" s="7"/>
      <c r="BT24" s="7"/>
      <c r="BU24" s="7"/>
      <c r="BW24" s="17" t="str">
        <f>IF(文字223="","",文字223)</f>
        <v/>
      </c>
      <c r="BX24" s="5" t="s">
        <v>199</v>
      </c>
      <c r="BY24" s="6" t="s">
        <v>100</v>
      </c>
      <c r="BZ24" s="6" t="s">
        <v>6</v>
      </c>
      <c r="CA24" s="6" t="s">
        <v>40</v>
      </c>
      <c r="CB24" s="6" t="s">
        <v>8</v>
      </c>
      <c r="CC24" s="9" t="s">
        <v>200</v>
      </c>
      <c r="CD24" s="9" t="s">
        <v>201</v>
      </c>
      <c r="CF24" s="6">
        <v>172</v>
      </c>
      <c r="CG24" s="6">
        <v>9</v>
      </c>
    </row>
    <row r="25" spans="2:85" ht="21" customHeight="1" x14ac:dyDescent="0.4">
      <c r="B25" s="88" t="s">
        <v>202</v>
      </c>
      <c r="C25" s="89"/>
      <c r="D25" s="89"/>
      <c r="E25" s="89"/>
      <c r="F25" s="89"/>
      <c r="G25" s="90"/>
      <c r="H25" s="99" t="s">
        <v>278</v>
      </c>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1"/>
      <c r="BE25" s="22"/>
      <c r="BQ25" s="7">
        <v>190</v>
      </c>
      <c r="BR25" s="7">
        <f t="shared" si="5"/>
        <v>3969</v>
      </c>
      <c r="BS25" s="7"/>
      <c r="BT25" s="7"/>
      <c r="BU25" s="7"/>
      <c r="BW25" s="17" t="e">
        <f>IF(文字227="","",文字227)</f>
        <v>#REF!</v>
      </c>
      <c r="BX25" s="5" t="s">
        <v>203</v>
      </c>
      <c r="BY25" s="6" t="s">
        <v>204</v>
      </c>
      <c r="BZ25" s="6" t="s">
        <v>205</v>
      </c>
      <c r="CA25" s="6" t="s">
        <v>22</v>
      </c>
      <c r="CB25" s="6" t="s">
        <v>8</v>
      </c>
      <c r="CC25" s="9" t="s">
        <v>206</v>
      </c>
      <c r="CD25" s="9" t="s">
        <v>24</v>
      </c>
      <c r="CE25" s="6" t="s">
        <v>207</v>
      </c>
      <c r="CF25" s="6">
        <v>175</v>
      </c>
      <c r="CG25" s="6">
        <v>8</v>
      </c>
    </row>
    <row r="26" spans="2:85" ht="21" customHeight="1" x14ac:dyDescent="0.4">
      <c r="B26" s="91"/>
      <c r="C26" s="92"/>
      <c r="D26" s="92"/>
      <c r="E26" s="92"/>
      <c r="F26" s="92"/>
      <c r="G26" s="93"/>
      <c r="H26" s="102"/>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4"/>
      <c r="BE26" s="22"/>
      <c r="BP26" s="47"/>
      <c r="BQ26" s="7">
        <v>191</v>
      </c>
      <c r="BR26" s="7">
        <f t="shared" si="5"/>
        <v>3990</v>
      </c>
      <c r="BS26" s="7"/>
      <c r="BT26" s="7"/>
      <c r="BU26" s="7"/>
      <c r="BW26" s="17" t="e">
        <f>IF(文字228="","",文字228)</f>
        <v>#REF!</v>
      </c>
      <c r="BX26" s="5" t="s">
        <v>208</v>
      </c>
      <c r="BY26" s="6" t="s">
        <v>209</v>
      </c>
      <c r="BZ26" s="6" t="s">
        <v>205</v>
      </c>
      <c r="CA26" s="6" t="s">
        <v>22</v>
      </c>
      <c r="CB26" s="6" t="s">
        <v>8</v>
      </c>
      <c r="CC26" s="9" t="s">
        <v>210</v>
      </c>
      <c r="CD26" s="9" t="s">
        <v>24</v>
      </c>
      <c r="CE26" s="6" t="s">
        <v>207</v>
      </c>
      <c r="CF26" s="6">
        <v>175</v>
      </c>
      <c r="CG26" s="6">
        <v>22</v>
      </c>
    </row>
    <row r="27" spans="2:85" ht="21" customHeight="1" x14ac:dyDescent="0.4">
      <c r="B27" s="88" t="s">
        <v>216</v>
      </c>
      <c r="C27" s="89"/>
      <c r="D27" s="89"/>
      <c r="E27" s="89"/>
      <c r="F27" s="89"/>
      <c r="G27" s="90"/>
      <c r="H27" s="99" t="s">
        <v>279</v>
      </c>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1"/>
      <c r="BE27" s="22"/>
      <c r="BP27" s="47"/>
      <c r="BQ27" s="7">
        <v>198</v>
      </c>
      <c r="BR27" s="7">
        <f t="shared" si="5"/>
        <v>4137</v>
      </c>
      <c r="BS27" s="7"/>
      <c r="BT27" s="7"/>
      <c r="BU27" s="7"/>
      <c r="BW27" s="17" t="e">
        <f>IF(文字235="","",文字235)</f>
        <v>#REF!</v>
      </c>
      <c r="BX27" s="5" t="s">
        <v>217</v>
      </c>
      <c r="BY27" s="6" t="s">
        <v>218</v>
      </c>
      <c r="BZ27" s="6" t="s">
        <v>205</v>
      </c>
      <c r="CA27" s="6" t="s">
        <v>40</v>
      </c>
      <c r="CB27" s="6" t="s">
        <v>213</v>
      </c>
      <c r="CC27" s="9" t="s">
        <v>214</v>
      </c>
      <c r="CD27" s="9" t="s">
        <v>24</v>
      </c>
      <c r="CE27" s="6" t="s">
        <v>215</v>
      </c>
      <c r="CF27" s="6">
        <v>179</v>
      </c>
      <c r="CG27" s="6">
        <v>8</v>
      </c>
    </row>
    <row r="28" spans="2:85" ht="21" customHeight="1" x14ac:dyDescent="0.4">
      <c r="B28" s="91"/>
      <c r="C28" s="92"/>
      <c r="D28" s="92"/>
      <c r="E28" s="92"/>
      <c r="F28" s="92"/>
      <c r="G28" s="93"/>
      <c r="H28" s="102"/>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4"/>
      <c r="BE28" s="22"/>
      <c r="BP28" s="47"/>
      <c r="BQ28" s="7">
        <v>199</v>
      </c>
      <c r="BR28" s="7">
        <f t="shared" si="5"/>
        <v>4158</v>
      </c>
      <c r="BS28" s="7"/>
      <c r="BT28" s="7"/>
      <c r="BU28" s="7"/>
      <c r="BW28" s="8" t="str">
        <f>IF(数量212="","",数量212)</f>
        <v/>
      </c>
      <c r="BX28" s="5" t="s">
        <v>219</v>
      </c>
      <c r="BY28" s="6" t="s">
        <v>220</v>
      </c>
      <c r="BZ28" s="6" t="s">
        <v>6</v>
      </c>
      <c r="CA28" s="6" t="s">
        <v>7</v>
      </c>
      <c r="CB28" s="6" t="s">
        <v>142</v>
      </c>
      <c r="CC28" s="9" t="s">
        <v>143</v>
      </c>
      <c r="CD28" s="9" t="s">
        <v>24</v>
      </c>
      <c r="CE28" s="6" t="s">
        <v>151</v>
      </c>
      <c r="CF28" s="6">
        <v>182</v>
      </c>
      <c r="CG28" s="6">
        <v>8</v>
      </c>
    </row>
    <row r="29" spans="2:85" ht="21" customHeight="1" x14ac:dyDescent="0.4">
      <c r="B29" s="88" t="s">
        <v>221</v>
      </c>
      <c r="C29" s="89"/>
      <c r="D29" s="89"/>
      <c r="E29" s="89"/>
      <c r="F29" s="89"/>
      <c r="G29" s="90"/>
      <c r="H29" s="105" t="s">
        <v>222</v>
      </c>
      <c r="I29" s="106"/>
      <c r="J29" s="106"/>
      <c r="K29" s="106"/>
      <c r="L29" s="106"/>
      <c r="M29" s="50"/>
      <c r="N29" s="49" t="s">
        <v>211</v>
      </c>
      <c r="O29" s="50"/>
      <c r="P29" s="99" t="s">
        <v>280</v>
      </c>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1"/>
      <c r="BE29" s="22"/>
      <c r="BP29" s="47"/>
      <c r="BQ29" s="7">
        <v>200</v>
      </c>
      <c r="BR29" s="7">
        <f t="shared" si="5"/>
        <v>4179</v>
      </c>
      <c r="BS29" s="7"/>
      <c r="BT29" s="7"/>
      <c r="BU29" s="7"/>
      <c r="BW29" s="17" t="str">
        <f>IF(文字236="","",文字236)</f>
        <v>　　　回、　　　回、累計　　　回</v>
      </c>
      <c r="BX29" s="5" t="s">
        <v>223</v>
      </c>
      <c r="BY29" s="6" t="s">
        <v>224</v>
      </c>
      <c r="CF29" s="6">
        <v>181</v>
      </c>
      <c r="CG29" s="6">
        <v>37</v>
      </c>
    </row>
    <row r="30" spans="2:85" ht="21" customHeight="1" x14ac:dyDescent="0.4">
      <c r="B30" s="91"/>
      <c r="C30" s="92"/>
      <c r="D30" s="92"/>
      <c r="E30" s="92"/>
      <c r="F30" s="92"/>
      <c r="G30" s="93"/>
      <c r="H30" s="107"/>
      <c r="I30" s="108"/>
      <c r="J30" s="108"/>
      <c r="K30" s="108"/>
      <c r="L30" s="108"/>
      <c r="M30" s="52"/>
      <c r="N30" s="51" t="s">
        <v>212</v>
      </c>
      <c r="O30" s="52"/>
      <c r="P30" s="102"/>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4"/>
      <c r="BE30" s="22"/>
      <c r="BP30" s="47"/>
      <c r="BQ30" s="7">
        <v>201</v>
      </c>
      <c r="BR30" s="7">
        <f t="shared" si="5"/>
        <v>4200</v>
      </c>
      <c r="BS30" s="7"/>
      <c r="BT30" s="7"/>
      <c r="BU30" s="7"/>
      <c r="BW30" s="17" t="str">
        <f>IF(文字237="","",文字237)</f>
        <v/>
      </c>
      <c r="BX30" s="5" t="s">
        <v>225</v>
      </c>
      <c r="BY30" s="6" t="s">
        <v>226</v>
      </c>
      <c r="CF30" s="6">
        <v>185</v>
      </c>
      <c r="CG30" s="6">
        <v>13</v>
      </c>
    </row>
    <row r="31" spans="2:85" ht="21" customHeight="1" x14ac:dyDescent="0.4">
      <c r="B31" s="88" t="s">
        <v>227</v>
      </c>
      <c r="C31" s="89"/>
      <c r="D31" s="89"/>
      <c r="E31" s="89"/>
      <c r="F31" s="89"/>
      <c r="G31" s="90"/>
      <c r="H31" s="48"/>
      <c r="I31" s="49" t="s">
        <v>211</v>
      </c>
      <c r="J31" s="50"/>
      <c r="K31" s="42" t="s">
        <v>228</v>
      </c>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3"/>
      <c r="BE31" s="22"/>
      <c r="BP31" s="47"/>
      <c r="BQ31" s="7">
        <v>202</v>
      </c>
      <c r="BR31" s="7">
        <f t="shared" si="5"/>
        <v>4221</v>
      </c>
      <c r="BS31" s="7"/>
      <c r="BT31" s="7"/>
      <c r="BU31" s="7"/>
      <c r="BW31" s="8" t="str">
        <f>IF(数量213="","",数量213)</f>
        <v/>
      </c>
      <c r="BX31" s="5" t="s">
        <v>229</v>
      </c>
      <c r="BY31" s="6" t="s">
        <v>230</v>
      </c>
      <c r="BZ31" s="6" t="s">
        <v>6</v>
      </c>
      <c r="CA31" s="6" t="s">
        <v>7</v>
      </c>
      <c r="CB31" s="6" t="s">
        <v>142</v>
      </c>
      <c r="CC31" s="9" t="s">
        <v>231</v>
      </c>
      <c r="CD31" s="9" t="s">
        <v>24</v>
      </c>
      <c r="CE31" s="6" t="s">
        <v>232</v>
      </c>
      <c r="CF31" s="6">
        <v>183</v>
      </c>
      <c r="CG31" s="6">
        <v>12</v>
      </c>
    </row>
    <row r="32" spans="2:85" ht="21" customHeight="1" x14ac:dyDescent="0.4">
      <c r="B32" s="91"/>
      <c r="C32" s="92"/>
      <c r="D32" s="92"/>
      <c r="E32" s="92"/>
      <c r="F32" s="92"/>
      <c r="G32" s="93"/>
      <c r="H32" s="53"/>
      <c r="I32" s="54" t="s">
        <v>212</v>
      </c>
      <c r="J32" s="55"/>
      <c r="K32" s="56"/>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43"/>
      <c r="BE32" s="22"/>
      <c r="BP32" s="47"/>
      <c r="BQ32" s="7">
        <v>203</v>
      </c>
      <c r="BR32" s="7">
        <f t="shared" si="5"/>
        <v>4242</v>
      </c>
      <c r="BS32" s="7"/>
      <c r="BT32" s="7"/>
      <c r="BU32" s="7"/>
      <c r="BW32" s="8" t="str">
        <f>IF(数量214="","",数量214)</f>
        <v/>
      </c>
      <c r="BX32" s="5" t="s">
        <v>233</v>
      </c>
      <c r="BY32" s="6" t="s">
        <v>234</v>
      </c>
      <c r="BZ32" s="6" t="s">
        <v>6</v>
      </c>
      <c r="CA32" s="6" t="s">
        <v>7</v>
      </c>
      <c r="CB32" s="6" t="s">
        <v>142</v>
      </c>
      <c r="CC32" s="9" t="s">
        <v>150</v>
      </c>
      <c r="CD32" s="9" t="s">
        <v>24</v>
      </c>
      <c r="CE32" s="6" t="s">
        <v>235</v>
      </c>
      <c r="CF32" s="6">
        <v>183</v>
      </c>
      <c r="CG32" s="6">
        <v>19</v>
      </c>
    </row>
    <row r="33" spans="2:85" ht="21" customHeight="1" x14ac:dyDescent="0.4">
      <c r="B33" s="76" t="s">
        <v>236</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BE33" s="22"/>
      <c r="BP33" s="47"/>
      <c r="BQ33" s="7">
        <v>224</v>
      </c>
      <c r="BR33" s="7">
        <f t="shared" si="5"/>
        <v>4683</v>
      </c>
      <c r="BS33" s="7"/>
      <c r="BT33" s="7"/>
      <c r="BU33" s="7"/>
      <c r="BW33" s="17" t="e">
        <f>IF(文字246="","",文字246)</f>
        <v>#REF!</v>
      </c>
      <c r="BX33" s="5" t="s">
        <v>237</v>
      </c>
      <c r="BY33" s="6" t="s">
        <v>238</v>
      </c>
      <c r="BZ33" s="6" t="s">
        <v>205</v>
      </c>
      <c r="CA33" s="6" t="s">
        <v>40</v>
      </c>
      <c r="CB33" s="6" t="s">
        <v>213</v>
      </c>
      <c r="CC33" s="9" t="s">
        <v>239</v>
      </c>
      <c r="CD33" s="9" t="s">
        <v>24</v>
      </c>
      <c r="CE33" s="6" t="s">
        <v>240</v>
      </c>
      <c r="CF33" s="6">
        <v>213</v>
      </c>
      <c r="CG33" s="6">
        <v>2</v>
      </c>
    </row>
    <row r="34" spans="2:85" ht="21" customHeight="1" x14ac:dyDescent="0.4">
      <c r="B34" s="57" t="s">
        <v>241</v>
      </c>
      <c r="C34" s="42"/>
      <c r="D34" s="42"/>
      <c r="E34" s="42"/>
      <c r="F34" s="42"/>
      <c r="G34" s="42"/>
      <c r="H34" s="42"/>
      <c r="I34" s="42"/>
      <c r="J34" s="58"/>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6"/>
      <c r="BE34" s="22"/>
      <c r="BP34" s="47"/>
      <c r="BQ34" s="7">
        <v>225</v>
      </c>
      <c r="BR34" s="7">
        <f t="shared" si="5"/>
        <v>4704</v>
      </c>
      <c r="BS34" s="7"/>
      <c r="BT34" s="7"/>
      <c r="BU34" s="7"/>
      <c r="BW34" s="17" t="e">
        <f>IF(文字247="","",文字247)</f>
        <v>#REF!</v>
      </c>
      <c r="BX34" s="5" t="s">
        <v>242</v>
      </c>
      <c r="BY34" s="6" t="s">
        <v>243</v>
      </c>
      <c r="BZ34" s="6" t="s">
        <v>205</v>
      </c>
      <c r="CA34" s="6" t="s">
        <v>40</v>
      </c>
      <c r="CB34" s="6" t="s">
        <v>213</v>
      </c>
      <c r="CC34" s="9" t="s">
        <v>244</v>
      </c>
      <c r="CD34" s="9" t="s">
        <v>24</v>
      </c>
      <c r="CE34" s="6" t="s">
        <v>245</v>
      </c>
      <c r="CF34" s="6">
        <v>218</v>
      </c>
      <c r="CG34" s="6">
        <v>2</v>
      </c>
    </row>
    <row r="35" spans="2:85" ht="27" customHeight="1" x14ac:dyDescent="0.4">
      <c r="B35" s="79" t="s">
        <v>246</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c r="BE35" s="22"/>
      <c r="BP35" s="47"/>
      <c r="BQ35" s="7">
        <v>227</v>
      </c>
      <c r="BR35" s="7">
        <f t="shared" si="5"/>
        <v>4746</v>
      </c>
      <c r="BS35" s="7"/>
      <c r="BT35" s="7"/>
      <c r="BU35" s="7"/>
      <c r="BW35" s="17" t="str">
        <f>IF(文字249="","",文字249)</f>
        <v>※300字以内で記入</v>
      </c>
      <c r="BX35" s="5" t="s">
        <v>247</v>
      </c>
      <c r="BY35" s="6" t="s">
        <v>248</v>
      </c>
      <c r="BZ35" s="6" t="s">
        <v>205</v>
      </c>
      <c r="CA35" s="6" t="s">
        <v>40</v>
      </c>
      <c r="CB35" s="6" t="s">
        <v>213</v>
      </c>
      <c r="CC35" s="9" t="s">
        <v>249</v>
      </c>
      <c r="CD35" s="9" t="s">
        <v>24</v>
      </c>
      <c r="CE35" s="6" t="s">
        <v>240</v>
      </c>
      <c r="CF35" s="6">
        <v>228</v>
      </c>
      <c r="CG35" s="6">
        <v>2</v>
      </c>
    </row>
    <row r="36" spans="2:85" ht="29.25" customHeight="1" x14ac:dyDescent="0.4">
      <c r="B36" s="79"/>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1"/>
      <c r="BE36" s="22"/>
      <c r="BP36" s="47"/>
      <c r="BQ36" s="7">
        <v>228</v>
      </c>
      <c r="BR36" s="7">
        <f t="shared" si="5"/>
        <v>4767</v>
      </c>
      <c r="BS36" s="7"/>
      <c r="BT36" s="7"/>
      <c r="BU36" s="7"/>
      <c r="BW36" s="17" t="str">
        <f>IF(文字250="","",文字250)</f>
        <v>※300字以内で記入</v>
      </c>
      <c r="BX36" s="5" t="s">
        <v>250</v>
      </c>
      <c r="BY36" s="6" t="s">
        <v>251</v>
      </c>
      <c r="BZ36" s="6" t="s">
        <v>205</v>
      </c>
      <c r="CA36" s="6" t="s">
        <v>40</v>
      </c>
      <c r="CB36" s="6" t="s">
        <v>213</v>
      </c>
      <c r="CC36" s="9" t="s">
        <v>249</v>
      </c>
      <c r="CD36" s="9" t="s">
        <v>24</v>
      </c>
      <c r="CE36" s="6" t="s">
        <v>245</v>
      </c>
      <c r="CF36" s="6">
        <v>232</v>
      </c>
      <c r="CG36" s="6">
        <v>2</v>
      </c>
    </row>
    <row r="37" spans="2:85" ht="29.25" customHeight="1" x14ac:dyDescent="0.4">
      <c r="B37" s="79"/>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1"/>
      <c r="BE37" s="22"/>
      <c r="BP37" s="47"/>
      <c r="BQ37" s="7">
        <v>229</v>
      </c>
      <c r="BR37" s="7">
        <f t="shared" si="5"/>
        <v>4788</v>
      </c>
      <c r="BS37" s="7"/>
      <c r="BT37" s="7"/>
      <c r="BU37" s="7"/>
      <c r="BW37" s="17" t="str">
        <f>IF(文字251="","",文字251)</f>
        <v>※300字以内で記入</v>
      </c>
      <c r="BX37" s="5" t="s">
        <v>252</v>
      </c>
      <c r="BY37" s="6" t="s">
        <v>253</v>
      </c>
      <c r="BZ37" s="6" t="s">
        <v>205</v>
      </c>
      <c r="CA37" s="6" t="s">
        <v>40</v>
      </c>
      <c r="CB37" s="6" t="s">
        <v>213</v>
      </c>
      <c r="CC37" s="9" t="s">
        <v>254</v>
      </c>
      <c r="CD37" s="9" t="s">
        <v>24</v>
      </c>
      <c r="CE37" s="6" t="s">
        <v>245</v>
      </c>
      <c r="CF37" s="6">
        <v>236</v>
      </c>
      <c r="CG37" s="6">
        <v>2</v>
      </c>
    </row>
    <row r="38" spans="2:85" ht="21" customHeight="1" x14ac:dyDescent="0.4">
      <c r="B38" s="57" t="s">
        <v>255</v>
      </c>
      <c r="C38" s="42"/>
      <c r="D38" s="42"/>
      <c r="E38" s="42"/>
      <c r="F38" s="42"/>
      <c r="G38" s="42"/>
      <c r="H38" s="42"/>
      <c r="I38" s="42"/>
      <c r="J38" s="58"/>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6"/>
      <c r="BE38" s="22"/>
      <c r="BP38" s="47"/>
      <c r="BQ38" s="7">
        <v>230</v>
      </c>
      <c r="BR38" s="7">
        <f t="shared" si="5"/>
        <v>4809</v>
      </c>
      <c r="BS38" s="7"/>
      <c r="BT38" s="7"/>
      <c r="BU38" s="7"/>
      <c r="BW38" s="8" t="e">
        <f>IF(数量227="","",数量227)</f>
        <v>#REF!</v>
      </c>
      <c r="BX38" s="5" t="s">
        <v>256</v>
      </c>
      <c r="BY38" s="6" t="s">
        <v>257</v>
      </c>
      <c r="BZ38" s="6" t="s">
        <v>6</v>
      </c>
      <c r="CA38" s="6" t="s">
        <v>258</v>
      </c>
      <c r="CB38" s="6" t="s">
        <v>259</v>
      </c>
      <c r="CC38" s="9" t="s">
        <v>260</v>
      </c>
      <c r="CD38" s="9" t="s">
        <v>24</v>
      </c>
      <c r="CE38" s="6" t="s">
        <v>232</v>
      </c>
      <c r="CF38" s="6">
        <v>240</v>
      </c>
      <c r="CG38" s="6">
        <v>26</v>
      </c>
    </row>
    <row r="39" spans="2:85" ht="26.25" customHeight="1" x14ac:dyDescent="0.4">
      <c r="B39" s="82" t="s">
        <v>246</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4"/>
      <c r="BE39" s="22"/>
      <c r="BP39" s="47"/>
      <c r="BQ39" s="7">
        <v>231</v>
      </c>
      <c r="BR39" s="7">
        <f t="shared" si="5"/>
        <v>4830</v>
      </c>
      <c r="BS39" s="7"/>
      <c r="BT39" s="7"/>
      <c r="BU39" s="7"/>
      <c r="BW39" s="17" t="e">
        <f>IF(文字252="","",文字252)</f>
        <v>#REF!</v>
      </c>
      <c r="BX39" s="5" t="s">
        <v>261</v>
      </c>
      <c r="BY39" s="6" t="s">
        <v>262</v>
      </c>
      <c r="CF39" s="6">
        <v>242</v>
      </c>
      <c r="CG39" s="6">
        <v>11</v>
      </c>
    </row>
    <row r="40" spans="2:85" ht="32.25" customHeight="1" x14ac:dyDescent="0.4">
      <c r="B40" s="82"/>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4"/>
      <c r="BE40" s="22"/>
      <c r="BP40" s="47"/>
      <c r="BQ40" s="7">
        <v>232</v>
      </c>
      <c r="BR40" s="7">
        <f t="shared" si="5"/>
        <v>4851</v>
      </c>
      <c r="BS40" s="7"/>
      <c r="BT40" s="7"/>
      <c r="BU40" s="7"/>
    </row>
    <row r="41" spans="2:85" ht="32.25" customHeight="1" x14ac:dyDescent="0.4">
      <c r="B41" s="82"/>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4"/>
      <c r="BE41" s="22"/>
      <c r="BQ41" s="7">
        <v>233</v>
      </c>
      <c r="BR41" s="7">
        <f t="shared" si="5"/>
        <v>4872</v>
      </c>
      <c r="BS41" s="7"/>
      <c r="BT41" s="7"/>
      <c r="BU41" s="7"/>
    </row>
    <row r="42" spans="2:85" ht="21" customHeight="1" x14ac:dyDescent="0.4">
      <c r="B42" s="57" t="s">
        <v>263</v>
      </c>
      <c r="C42" s="42"/>
      <c r="D42" s="42"/>
      <c r="E42" s="42"/>
      <c r="F42" s="42"/>
      <c r="G42" s="42"/>
      <c r="H42" s="42"/>
      <c r="I42" s="42"/>
      <c r="J42" s="58"/>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6"/>
      <c r="BE42" s="22"/>
      <c r="BQ42" s="7">
        <v>234</v>
      </c>
      <c r="BR42" s="7">
        <f t="shared" si="5"/>
        <v>4893</v>
      </c>
      <c r="BS42" s="7"/>
      <c r="BT42" s="7"/>
      <c r="BU42" s="7"/>
    </row>
    <row r="43" spans="2:85" ht="25.5" customHeight="1" x14ac:dyDescent="0.4">
      <c r="B43" s="79" t="s">
        <v>246</v>
      </c>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BD43" s="1"/>
      <c r="BE43" s="22"/>
      <c r="BQ43" s="7">
        <v>235</v>
      </c>
      <c r="BR43" s="7">
        <f t="shared" si="5"/>
        <v>4914</v>
      </c>
      <c r="BS43" s="7"/>
      <c r="BT43" s="7"/>
      <c r="BU43" s="7"/>
      <c r="BV43" s="1"/>
    </row>
    <row r="44" spans="2:85" ht="36" customHeight="1" x14ac:dyDescent="0.4">
      <c r="B44" s="79"/>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1"/>
      <c r="BD44" s="1"/>
      <c r="BE44" s="22"/>
      <c r="BQ44" s="7">
        <v>236</v>
      </c>
      <c r="BR44" s="7">
        <f t="shared" si="5"/>
        <v>4935</v>
      </c>
      <c r="BS44" s="7"/>
      <c r="BT44" s="7"/>
      <c r="BU44" s="7"/>
      <c r="BV44" s="1"/>
    </row>
    <row r="45" spans="2:85" ht="36" customHeight="1" x14ac:dyDescent="0.4">
      <c r="B45" s="85"/>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7"/>
      <c r="BE45" s="22"/>
      <c r="BQ45" s="7">
        <v>237</v>
      </c>
      <c r="BR45" s="7">
        <f t="shared" si="5"/>
        <v>4956</v>
      </c>
      <c r="BS45" s="7"/>
      <c r="BT45" s="7"/>
      <c r="BU45" s="7"/>
    </row>
    <row r="46" spans="2:85" ht="21" customHeight="1" x14ac:dyDescent="0.4">
      <c r="B46" s="76" t="s">
        <v>264</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8"/>
      <c r="BE46" s="22"/>
      <c r="BQ46" s="7">
        <v>242</v>
      </c>
      <c r="BR46" s="7">
        <f t="shared" si="5"/>
        <v>5061</v>
      </c>
      <c r="BS46" s="7"/>
      <c r="BT46" s="7"/>
      <c r="BU46" s="7"/>
    </row>
    <row r="47" spans="2:85" ht="18.75" x14ac:dyDescent="0.4">
      <c r="B47" s="88" t="s">
        <v>265</v>
      </c>
      <c r="C47" s="89"/>
      <c r="D47" s="89"/>
      <c r="E47" s="89"/>
      <c r="F47" s="89"/>
      <c r="G47" s="89"/>
      <c r="H47" s="90"/>
      <c r="I47" s="59" t="s">
        <v>281</v>
      </c>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60"/>
      <c r="BE47" s="22"/>
      <c r="BQ47" s="7">
        <v>243</v>
      </c>
      <c r="BR47" s="7">
        <f t="shared" si="5"/>
        <v>5082</v>
      </c>
      <c r="BS47" s="7"/>
      <c r="BT47" s="7"/>
      <c r="BU47" s="7"/>
    </row>
    <row r="48" spans="2:85" ht="18.75" x14ac:dyDescent="0.4">
      <c r="B48" s="91"/>
      <c r="C48" s="92"/>
      <c r="D48" s="92"/>
      <c r="E48" s="92"/>
      <c r="F48" s="92"/>
      <c r="G48" s="92"/>
      <c r="H48" s="93"/>
      <c r="I48" s="61"/>
      <c r="J48" s="37" t="s">
        <v>266</v>
      </c>
      <c r="K48" s="37"/>
      <c r="L48" s="37"/>
      <c r="M48" s="37"/>
      <c r="N48" s="37"/>
      <c r="O48" s="37"/>
      <c r="P48" s="37" t="s">
        <v>267</v>
      </c>
      <c r="Q48" s="37"/>
      <c r="R48" s="37"/>
      <c r="S48" s="37"/>
      <c r="T48" s="37"/>
      <c r="U48" s="37"/>
      <c r="V48" s="37" t="s">
        <v>268</v>
      </c>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62"/>
      <c r="BE48" s="22"/>
      <c r="BQ48" s="7">
        <v>244</v>
      </c>
      <c r="BR48" s="7">
        <f t="shared" si="5"/>
        <v>5103</v>
      </c>
      <c r="BS48" s="7"/>
      <c r="BT48" s="7"/>
      <c r="BU48" s="7"/>
    </row>
    <row r="49" spans="2:85" ht="18.75" x14ac:dyDescent="0.4">
      <c r="B49" s="88" t="s">
        <v>269</v>
      </c>
      <c r="C49" s="89"/>
      <c r="D49" s="89"/>
      <c r="E49" s="89"/>
      <c r="F49" s="89"/>
      <c r="G49" s="89"/>
      <c r="H49" s="90"/>
      <c r="I49" s="42"/>
      <c r="J49" s="42" t="s">
        <v>211</v>
      </c>
      <c r="K49" s="42"/>
      <c r="L49" s="42"/>
      <c r="M49" s="42"/>
      <c r="N49" s="42"/>
      <c r="O49" s="54"/>
      <c r="P49" s="54" t="s">
        <v>212</v>
      </c>
      <c r="Q49" s="54"/>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60"/>
      <c r="BE49" s="22"/>
      <c r="BQ49" s="7">
        <v>245</v>
      </c>
      <c r="BR49" s="7">
        <f t="shared" si="5"/>
        <v>5124</v>
      </c>
      <c r="BS49" s="7"/>
      <c r="BT49" s="7"/>
      <c r="BU49" s="7"/>
    </row>
    <row r="50" spans="2:85" ht="18.75" x14ac:dyDescent="0.4">
      <c r="B50" s="91"/>
      <c r="C50" s="92"/>
      <c r="D50" s="92"/>
      <c r="E50" s="92"/>
      <c r="F50" s="92"/>
      <c r="G50" s="92"/>
      <c r="H50" s="93"/>
      <c r="I50" s="61" t="s">
        <v>270</v>
      </c>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62"/>
      <c r="BE50" s="22"/>
      <c r="BQ50" s="7">
        <v>246</v>
      </c>
      <c r="BR50" s="7">
        <f t="shared" si="5"/>
        <v>5145</v>
      </c>
      <c r="BS50" s="7"/>
      <c r="BT50" s="7"/>
      <c r="BU50" s="7"/>
    </row>
    <row r="51" spans="2:85" ht="18.75" x14ac:dyDescent="0.4">
      <c r="B51" s="88" t="s">
        <v>271</v>
      </c>
      <c r="C51" s="89"/>
      <c r="D51" s="89"/>
      <c r="E51" s="89"/>
      <c r="F51" s="89"/>
      <c r="G51" s="89"/>
      <c r="H51" s="90"/>
      <c r="I51" s="59"/>
      <c r="J51" s="49" t="s">
        <v>211</v>
      </c>
      <c r="K51" s="49"/>
      <c r="L51" s="49"/>
      <c r="M51" s="49"/>
      <c r="N51" s="49"/>
      <c r="O51" s="63"/>
      <c r="P51" s="63" t="s">
        <v>212</v>
      </c>
      <c r="Q51" s="63"/>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60"/>
      <c r="BE51" s="22"/>
      <c r="BQ51" s="7">
        <v>247</v>
      </c>
      <c r="BR51" s="7">
        <f t="shared" si="5"/>
        <v>5166</v>
      </c>
      <c r="BS51" s="7"/>
      <c r="BT51" s="7"/>
      <c r="BU51" s="7"/>
    </row>
    <row r="52" spans="2:85" ht="18.75" x14ac:dyDescent="0.4">
      <c r="B52" s="94"/>
      <c r="C52" s="95"/>
      <c r="D52" s="95"/>
      <c r="E52" s="95"/>
      <c r="F52" s="95"/>
      <c r="G52" s="95"/>
      <c r="H52" s="96"/>
      <c r="I52" s="33" t="s">
        <v>272</v>
      </c>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6"/>
      <c r="BE52" s="22"/>
      <c r="BQ52" s="7">
        <v>248</v>
      </c>
      <c r="BR52" s="7">
        <f t="shared" si="5"/>
        <v>5187</v>
      </c>
      <c r="BS52" s="7"/>
      <c r="BT52" s="7"/>
      <c r="BU52" s="7"/>
    </row>
    <row r="53" spans="2:85" ht="21" customHeight="1" x14ac:dyDescent="0.4">
      <c r="B53" s="66" t="s">
        <v>273</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E53" s="22"/>
      <c r="BQ53" s="7">
        <v>250</v>
      </c>
      <c r="BR53" s="7">
        <f t="shared" si="5"/>
        <v>5229</v>
      </c>
      <c r="BS53" s="7"/>
      <c r="BT53" s="7"/>
      <c r="BU53" s="7"/>
    </row>
    <row r="54" spans="2:85" s="1" customFormat="1" ht="21" customHeight="1" x14ac:dyDescent="0.4">
      <c r="B54" s="69" t="s">
        <v>274</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E54" s="22"/>
      <c r="BF54" s="6"/>
      <c r="BG54" s="6"/>
      <c r="BH54" s="6"/>
      <c r="BI54" s="6"/>
      <c r="BJ54" s="3"/>
      <c r="BK54" s="3"/>
      <c r="BL54" s="3"/>
      <c r="BM54" s="3"/>
      <c r="BN54" s="3"/>
      <c r="BO54" s="3"/>
      <c r="BP54" s="3"/>
      <c r="BQ54" s="7">
        <v>251</v>
      </c>
      <c r="BR54" s="7">
        <f t="shared" si="5"/>
        <v>5250</v>
      </c>
      <c r="BS54" s="7"/>
      <c r="BT54" s="7"/>
      <c r="BU54" s="7"/>
      <c r="BW54" s="6"/>
      <c r="BX54" s="6"/>
      <c r="BY54" s="6"/>
      <c r="BZ54" s="6"/>
      <c r="CA54" s="6"/>
      <c r="CB54" s="6"/>
      <c r="CC54" s="6"/>
      <c r="CD54" s="6"/>
      <c r="CE54" s="6"/>
      <c r="CF54" s="6"/>
      <c r="CG54" s="6"/>
    </row>
    <row r="55" spans="2:85" s="1" customFormat="1" ht="21" customHeight="1" x14ac:dyDescent="0.4">
      <c r="B55" s="97" t="s">
        <v>275</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E55" s="22"/>
      <c r="BF55" s="6"/>
      <c r="BG55" s="6"/>
      <c r="BH55" s="6"/>
      <c r="BI55" s="6"/>
      <c r="BJ55" s="3"/>
      <c r="BK55" s="3"/>
      <c r="BL55" s="3"/>
      <c r="BM55" s="3"/>
      <c r="BN55" s="3"/>
      <c r="BO55" s="3"/>
      <c r="BP55" s="3"/>
      <c r="BQ55" s="7">
        <v>252</v>
      </c>
      <c r="BR55" s="7">
        <f t="shared" si="5"/>
        <v>5271</v>
      </c>
      <c r="BS55" s="7"/>
      <c r="BT55" s="7"/>
      <c r="BU55" s="7"/>
      <c r="BW55" s="6"/>
      <c r="BX55" s="6"/>
      <c r="BY55" s="6"/>
      <c r="BZ55" s="6"/>
      <c r="CA55" s="6"/>
      <c r="CB55" s="6"/>
      <c r="CC55" s="6"/>
      <c r="CD55" s="6"/>
      <c r="CE55" s="6"/>
      <c r="CF55" s="6"/>
      <c r="CG55" s="6"/>
    </row>
    <row r="56" spans="2:85" s="1" customFormat="1" ht="21" customHeight="1" x14ac:dyDescent="0.4">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E56" s="22"/>
      <c r="BF56" s="6"/>
      <c r="BG56" s="6"/>
      <c r="BH56" s="6"/>
      <c r="BI56" s="6"/>
      <c r="BJ56" s="3"/>
      <c r="BK56" s="3"/>
      <c r="BL56" s="3"/>
      <c r="BM56" s="3"/>
      <c r="BN56" s="3"/>
      <c r="BO56" s="3"/>
      <c r="BP56" s="3"/>
      <c r="BQ56" s="7">
        <v>253</v>
      </c>
      <c r="BR56" s="7">
        <f t="shared" si="5"/>
        <v>5292</v>
      </c>
      <c r="BS56" s="7"/>
      <c r="BT56" s="7"/>
      <c r="BU56" s="7"/>
      <c r="BW56" s="6"/>
      <c r="BX56" s="6"/>
      <c r="BY56" s="6"/>
      <c r="BZ56" s="6"/>
      <c r="CA56" s="6"/>
      <c r="CB56" s="6"/>
      <c r="CC56" s="6"/>
      <c r="CD56" s="6"/>
      <c r="CE56" s="6"/>
      <c r="CF56" s="6"/>
      <c r="CG56" s="6"/>
    </row>
    <row r="57" spans="2:85" s="64" customFormat="1" ht="21" customHeight="1" x14ac:dyDescent="0.4">
      <c r="B57" s="65" t="s">
        <v>282</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7"/>
      <c r="BA57" s="74"/>
      <c r="BB57" s="75"/>
      <c r="BC57" s="75"/>
      <c r="BE57" s="22"/>
      <c r="BF57" s="6"/>
      <c r="BG57" s="6"/>
      <c r="BH57" s="6"/>
      <c r="BI57" s="6"/>
      <c r="BJ57" s="3"/>
      <c r="BK57" s="3"/>
      <c r="BL57" s="3"/>
      <c r="BM57" s="3"/>
      <c r="BN57" s="3"/>
      <c r="BO57" s="3"/>
      <c r="BP57" s="3"/>
      <c r="BQ57" s="7">
        <v>254</v>
      </c>
      <c r="BR57" s="7">
        <f t="shared" si="5"/>
        <v>5313</v>
      </c>
      <c r="BS57" s="7"/>
      <c r="BT57" s="7"/>
      <c r="BU57" s="7"/>
      <c r="BW57" s="6"/>
      <c r="BX57" s="6"/>
      <c r="BY57" s="6"/>
      <c r="BZ57" s="6"/>
      <c r="CA57" s="6"/>
      <c r="CB57" s="6"/>
      <c r="CC57" s="6"/>
      <c r="CD57" s="6"/>
      <c r="CE57" s="6"/>
      <c r="CF57" s="6"/>
      <c r="CG57" s="6"/>
    </row>
    <row r="58" spans="2:85" s="64" customFormat="1" ht="21" customHeight="1" x14ac:dyDescent="0.4">
      <c r="B58" s="68"/>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70"/>
      <c r="BA58" s="74"/>
      <c r="BB58" s="75"/>
      <c r="BC58" s="75"/>
      <c r="BE58" s="22"/>
      <c r="BF58" s="6"/>
      <c r="BG58" s="6"/>
      <c r="BH58" s="6"/>
      <c r="BI58" s="6"/>
      <c r="BJ58" s="3"/>
      <c r="BK58" s="3"/>
      <c r="BL58" s="3"/>
      <c r="BM58" s="3"/>
      <c r="BN58" s="3"/>
      <c r="BO58" s="3"/>
      <c r="BP58" s="3"/>
      <c r="BQ58" s="7">
        <v>255</v>
      </c>
      <c r="BR58" s="7">
        <f t="shared" si="5"/>
        <v>5334</v>
      </c>
      <c r="BS58" s="7"/>
      <c r="BT58" s="7"/>
      <c r="BU58" s="7"/>
      <c r="BW58" s="6"/>
      <c r="BX58" s="6"/>
      <c r="BY58" s="6"/>
      <c r="BZ58" s="6"/>
      <c r="CA58" s="6"/>
      <c r="CB58" s="6"/>
      <c r="CC58" s="6"/>
      <c r="CD58" s="6"/>
      <c r="CE58" s="6"/>
      <c r="CF58" s="6"/>
      <c r="CG58" s="6"/>
    </row>
    <row r="59" spans="2:85" s="64" customFormat="1" ht="21" customHeight="1" x14ac:dyDescent="0.4">
      <c r="B59" s="71"/>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3"/>
      <c r="BA59" s="74"/>
      <c r="BB59" s="75"/>
      <c r="BC59" s="75"/>
      <c r="BE59" s="22"/>
      <c r="BF59" s="6"/>
      <c r="BG59" s="6"/>
      <c r="BH59" s="6"/>
      <c r="BI59" s="6"/>
      <c r="BJ59" s="3"/>
      <c r="BK59" s="3"/>
      <c r="BL59" s="3"/>
      <c r="BM59" s="3"/>
      <c r="BN59" s="3"/>
      <c r="BO59" s="3"/>
      <c r="BP59" s="3"/>
      <c r="BQ59" s="7">
        <v>256</v>
      </c>
      <c r="BR59" s="7">
        <f t="shared" si="5"/>
        <v>5355</v>
      </c>
      <c r="BS59" s="7"/>
      <c r="BT59" s="7"/>
      <c r="BU59" s="7"/>
      <c r="BW59" s="6"/>
      <c r="BX59" s="6"/>
      <c r="BY59" s="6"/>
      <c r="BZ59" s="6"/>
      <c r="CA59" s="6"/>
      <c r="CB59" s="6"/>
      <c r="CC59" s="6"/>
      <c r="CD59" s="6"/>
      <c r="CE59" s="6"/>
      <c r="CF59" s="6"/>
      <c r="CG59" s="6"/>
    </row>
    <row r="60" spans="2:85" ht="21" customHeight="1" x14ac:dyDescent="0.4"/>
    <row r="61" spans="2:85" ht="21" customHeight="1" x14ac:dyDescent="0.4"/>
    <row r="62" spans="2:85" ht="21" customHeight="1" x14ac:dyDescent="0.4"/>
    <row r="63" spans="2:85" ht="21" customHeight="1" x14ac:dyDescent="0.4"/>
    <row r="64" spans="2:85"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sheetData>
  <mergeCells count="85">
    <mergeCell ref="B1:W3"/>
    <mergeCell ref="AX1:BC1"/>
    <mergeCell ref="AU2:AV2"/>
    <mergeCell ref="AX2:AY2"/>
    <mergeCell ref="BA2:BB2"/>
    <mergeCell ref="AL3:AQ3"/>
    <mergeCell ref="AV3:BC3"/>
    <mergeCell ref="B4:BC4"/>
    <mergeCell ref="B5:G6"/>
    <mergeCell ref="H5:AC6"/>
    <mergeCell ref="AD5:AF6"/>
    <mergeCell ref="AG5:BC6"/>
    <mergeCell ref="AA8:AM8"/>
    <mergeCell ref="AP8:BC8"/>
    <mergeCell ref="B9:G10"/>
    <mergeCell ref="I9:L9"/>
    <mergeCell ref="P9:AM9"/>
    <mergeCell ref="J10:AM10"/>
    <mergeCell ref="AN10:BC10"/>
    <mergeCell ref="B7:G8"/>
    <mergeCell ref="H7:T8"/>
    <mergeCell ref="U7:Z8"/>
    <mergeCell ref="AD7:AM7"/>
    <mergeCell ref="AP7:BC7"/>
    <mergeCell ref="B11:BC11"/>
    <mergeCell ref="B12:G13"/>
    <mergeCell ref="H12:AC13"/>
    <mergeCell ref="AD12:AF13"/>
    <mergeCell ref="AJ12:BC12"/>
    <mergeCell ref="AG13:BC13"/>
    <mergeCell ref="B18:G19"/>
    <mergeCell ref="W18:AJ19"/>
    <mergeCell ref="AK18:BC19"/>
    <mergeCell ref="H19:T19"/>
    <mergeCell ref="B14:G15"/>
    <mergeCell ref="K14:T14"/>
    <mergeCell ref="U14:Z15"/>
    <mergeCell ref="AD14:AM14"/>
    <mergeCell ref="AP14:BC14"/>
    <mergeCell ref="H15:T15"/>
    <mergeCell ref="AA15:AM15"/>
    <mergeCell ref="AP15:BC15"/>
    <mergeCell ref="B16:G17"/>
    <mergeCell ref="I16:L16"/>
    <mergeCell ref="P16:AM16"/>
    <mergeCell ref="J17:AM17"/>
    <mergeCell ref="AN17:BC17"/>
    <mergeCell ref="B23:G24"/>
    <mergeCell ref="H23:BC24"/>
    <mergeCell ref="B20:G22"/>
    <mergeCell ref="L20:M20"/>
    <mergeCell ref="S20:T20"/>
    <mergeCell ref="AA20:AB20"/>
    <mergeCell ref="AH20:AI20"/>
    <mergeCell ref="AT20:AU20"/>
    <mergeCell ref="O21:P21"/>
    <mergeCell ref="Y21:Z21"/>
    <mergeCell ref="AI21:AJ21"/>
    <mergeCell ref="AQ21:AR21"/>
    <mergeCell ref="M22:Q22"/>
    <mergeCell ref="S22:T22"/>
    <mergeCell ref="AK22:AM22"/>
    <mergeCell ref="AR22:AT22"/>
    <mergeCell ref="AY22:BA22"/>
    <mergeCell ref="B31:G32"/>
    <mergeCell ref="B25:G26"/>
    <mergeCell ref="H25:BC26"/>
    <mergeCell ref="B27:G28"/>
    <mergeCell ref="H27:BC28"/>
    <mergeCell ref="B29:G30"/>
    <mergeCell ref="H29:L30"/>
    <mergeCell ref="P29:BC30"/>
    <mergeCell ref="B57:AZ59"/>
    <mergeCell ref="BA57:BC59"/>
    <mergeCell ref="B33:BC33"/>
    <mergeCell ref="B35:BC37"/>
    <mergeCell ref="B39:BC41"/>
    <mergeCell ref="B43:BC45"/>
    <mergeCell ref="B46:BC46"/>
    <mergeCell ref="B47:H48"/>
    <mergeCell ref="B49:H50"/>
    <mergeCell ref="B51:H52"/>
    <mergeCell ref="B53:BC53"/>
    <mergeCell ref="B54:BC54"/>
    <mergeCell ref="B55:BC56"/>
  </mergeCells>
  <phoneticPr fontId="3"/>
  <dataValidations count="10">
    <dataValidation imeMode="disabled" allowBlank="1" showDropDown="1" showInputMessage="1" showErrorMessage="1" error="数値を正しく入力" sqref="AX2:AY2"/>
    <dataValidation type="textLength" imeMode="disabled" allowBlank="1" showInputMessage="1" showErrorMessage="1" error="西暦で入力" sqref="AU2:AV2">
      <formula1>4</formula1>
      <formula2>4</formula2>
    </dataValidation>
    <dataValidation type="textLength" operator="lessThanOrEqual" allowBlank="1" showInputMessage="1" showErrorMessage="1" error="300字以内で記入" sqref="B35 B39 B43">
      <formula1>302</formula1>
    </dataValidation>
    <dataValidation type="whole" imeMode="disabled" operator="greaterThanOrEqual" allowBlank="1" showInputMessage="1" showErrorMessage="1" error="数値を正しく入力" sqref="H19 L20 S20 AA20 AH20 AT20 O21 Y21 AI21 AQ21 S22 AK22 AR22 AY22">
      <formula1>1</formula1>
    </dataValidation>
    <dataValidation imeMode="hiragana" allowBlank="1" showInputMessage="1" showErrorMessage="1" sqref="AJ12 K14 AD7 P9 P16 AD14"/>
    <dataValidation imeMode="disabled" allowBlank="1" showInputMessage="1" showErrorMessage="1" sqref="AN17 AN10"/>
    <dataValidation type="textLength" imeMode="disabled" allowBlank="1" showInputMessage="1" showErrorMessage="1" sqref="I9 I16">
      <formula1>7</formula1>
      <formula2>8</formula2>
    </dataValidation>
    <dataValidation type="whole" imeMode="disabled" allowBlank="1" showInputMessage="1" showErrorMessage="1" error="数値を正しく入力" sqref="BA2">
      <formula1>1</formula1>
      <formula2>31</formula2>
    </dataValidation>
    <dataValidation type="textLength" imeMode="disabled" operator="equal" allowBlank="1" showInputMessage="1" showErrorMessage="1" error="英数４文字です" sqref="AV3">
      <formula1>4</formula1>
    </dataValidation>
    <dataValidation type="textLength" operator="lessThanOrEqual" allowBlank="1" showInputMessage="1" showErrorMessage="1" error="70字以内で記入" sqref="H12">
      <formula1>71</formula1>
    </dataValidation>
  </dataValidations>
  <pageMargins left="0.7" right="0.7" top="0.75" bottom="0.75"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B201">
              <controlPr defaultSize="0" autoFill="0" autoPict="0">
                <anchor moveWithCells="1">
                  <from>
                    <xdr:col>15</xdr:col>
                    <xdr:colOff>133350</xdr:colOff>
                    <xdr:row>2</xdr:row>
                    <xdr:rowOff>0</xdr:rowOff>
                  </from>
                  <to>
                    <xdr:col>15</xdr:col>
                    <xdr:colOff>133350</xdr:colOff>
                    <xdr:row>5</xdr:row>
                    <xdr:rowOff>85725</xdr:rowOff>
                  </to>
                </anchor>
              </controlPr>
            </control>
          </mc:Choice>
        </mc:AlternateContent>
        <mc:AlternateContent xmlns:mc="http://schemas.openxmlformats.org/markup-compatibility/2006">
          <mc:Choice Requires="x14">
            <control shapeId="1026" r:id="rId5" name="GB202">
              <controlPr defaultSize="0" autoFill="0" autoPict="0">
                <anchor moveWithCells="1">
                  <from>
                    <xdr:col>6</xdr:col>
                    <xdr:colOff>133350</xdr:colOff>
                    <xdr:row>26</xdr:row>
                    <xdr:rowOff>0</xdr:rowOff>
                  </from>
                  <to>
                    <xdr:col>6</xdr:col>
                    <xdr:colOff>133350</xdr:colOff>
                    <xdr:row>28</xdr:row>
                    <xdr:rowOff>57150</xdr:rowOff>
                  </to>
                </anchor>
              </controlPr>
            </control>
          </mc:Choice>
        </mc:AlternateContent>
        <mc:AlternateContent xmlns:mc="http://schemas.openxmlformats.org/markup-compatibility/2006">
          <mc:Choice Requires="x14">
            <control shapeId="1027" r:id="rId6" name="RB204">
              <controlPr defaultSize="0" autoFill="0" autoLine="0" autoPict="0">
                <anchor moveWithCells="1">
                  <from>
                    <xdr:col>7</xdr:col>
                    <xdr:colOff>0</xdr:colOff>
                    <xdr:row>26</xdr:row>
                    <xdr:rowOff>0</xdr:rowOff>
                  </from>
                  <to>
                    <xdr:col>7</xdr:col>
                    <xdr:colOff>0</xdr:colOff>
                    <xdr:row>26</xdr:row>
                    <xdr:rowOff>171450</xdr:rowOff>
                  </to>
                </anchor>
              </controlPr>
            </control>
          </mc:Choice>
        </mc:AlternateContent>
        <mc:AlternateContent xmlns:mc="http://schemas.openxmlformats.org/markup-compatibility/2006">
          <mc:Choice Requires="x14">
            <control shapeId="1028" r:id="rId7" name="RB205">
              <controlPr defaultSize="0" autoFill="0" autoLine="0" autoPict="0">
                <anchor moveWithCells="1">
                  <from>
                    <xdr:col>7</xdr:col>
                    <xdr:colOff>0</xdr:colOff>
                    <xdr:row>26</xdr:row>
                    <xdr:rowOff>0</xdr:rowOff>
                  </from>
                  <to>
                    <xdr:col>7</xdr:col>
                    <xdr:colOff>0</xdr:colOff>
                    <xdr:row>26</xdr:row>
                    <xdr:rowOff>171450</xdr:rowOff>
                  </to>
                </anchor>
              </controlPr>
            </control>
          </mc:Choice>
        </mc:AlternateContent>
        <mc:AlternateContent xmlns:mc="http://schemas.openxmlformats.org/markup-compatibility/2006">
          <mc:Choice Requires="x14">
            <control shapeId="1029" r:id="rId8" name="GB203">
              <controlPr defaultSize="0" autoFill="0" autoPict="0">
                <anchor moveWithCells="1">
                  <from>
                    <xdr:col>6</xdr:col>
                    <xdr:colOff>133350</xdr:colOff>
                    <xdr:row>26</xdr:row>
                    <xdr:rowOff>0</xdr:rowOff>
                  </from>
                  <to>
                    <xdr:col>6</xdr:col>
                    <xdr:colOff>133350</xdr:colOff>
                    <xdr:row>28</xdr:row>
                    <xdr:rowOff>57150</xdr:rowOff>
                  </to>
                </anchor>
              </controlPr>
            </control>
          </mc:Choice>
        </mc:AlternateContent>
        <mc:AlternateContent xmlns:mc="http://schemas.openxmlformats.org/markup-compatibility/2006">
          <mc:Choice Requires="x14">
            <control shapeId="1030" r:id="rId9" name="RB207">
              <controlPr defaultSize="0" autoFill="0" autoLine="0" autoPict="0">
                <anchor moveWithCells="1">
                  <from>
                    <xdr:col>7</xdr:col>
                    <xdr:colOff>0</xdr:colOff>
                    <xdr:row>26</xdr:row>
                    <xdr:rowOff>0</xdr:rowOff>
                  </from>
                  <to>
                    <xdr:col>7</xdr:col>
                    <xdr:colOff>0</xdr:colOff>
                    <xdr:row>26</xdr:row>
                    <xdr:rowOff>171450</xdr:rowOff>
                  </to>
                </anchor>
              </controlPr>
            </control>
          </mc:Choice>
        </mc:AlternateContent>
        <mc:AlternateContent xmlns:mc="http://schemas.openxmlformats.org/markup-compatibility/2006">
          <mc:Choice Requires="x14">
            <control shapeId="1031" r:id="rId10" name="GB204">
              <controlPr defaultSize="0" autoFill="0" autoPict="0">
                <anchor moveWithCells="1">
                  <from>
                    <xdr:col>11</xdr:col>
                    <xdr:colOff>133350</xdr:colOff>
                    <xdr:row>28</xdr:row>
                    <xdr:rowOff>0</xdr:rowOff>
                  </from>
                  <to>
                    <xdr:col>11</xdr:col>
                    <xdr:colOff>133350</xdr:colOff>
                    <xdr:row>30</xdr:row>
                    <xdr:rowOff>57150</xdr:rowOff>
                  </to>
                </anchor>
              </controlPr>
            </control>
          </mc:Choice>
        </mc:AlternateContent>
        <mc:AlternateContent xmlns:mc="http://schemas.openxmlformats.org/markup-compatibility/2006">
          <mc:Choice Requires="x14">
            <control shapeId="1032" r:id="rId11" name="RB208">
              <controlPr defaultSize="0" autoFill="0" autoLine="0" autoPict="0">
                <anchor moveWithCells="1">
                  <from>
                    <xdr:col>12</xdr:col>
                    <xdr:colOff>0</xdr:colOff>
                    <xdr:row>28</xdr:row>
                    <xdr:rowOff>28575</xdr:rowOff>
                  </from>
                  <to>
                    <xdr:col>12</xdr:col>
                    <xdr:colOff>0</xdr:colOff>
                    <xdr:row>28</xdr:row>
                    <xdr:rowOff>200025</xdr:rowOff>
                  </to>
                </anchor>
              </controlPr>
            </control>
          </mc:Choice>
        </mc:AlternateContent>
        <mc:AlternateContent xmlns:mc="http://schemas.openxmlformats.org/markup-compatibility/2006">
          <mc:Choice Requires="x14">
            <control shapeId="1033" r:id="rId12" name="RB209">
              <controlPr defaultSize="0" autoFill="0" autoLine="0" autoPict="0">
                <anchor moveWithCells="1">
                  <from>
                    <xdr:col>12</xdr:col>
                    <xdr:colOff>0</xdr:colOff>
                    <xdr:row>29</xdr:row>
                    <xdr:rowOff>28575</xdr:rowOff>
                  </from>
                  <to>
                    <xdr:col>12</xdr:col>
                    <xdr:colOff>0</xdr:colOff>
                    <xdr:row>29</xdr:row>
                    <xdr:rowOff>200025</xdr:rowOff>
                  </to>
                </anchor>
              </controlPr>
            </control>
          </mc:Choice>
        </mc:AlternateContent>
        <mc:AlternateContent xmlns:mc="http://schemas.openxmlformats.org/markup-compatibility/2006">
          <mc:Choice Requires="x14">
            <control shapeId="1034" r:id="rId13" name="GB205">
              <controlPr defaultSize="0" autoFill="0" autoPict="0">
                <anchor moveWithCells="1">
                  <from>
                    <xdr:col>6</xdr:col>
                    <xdr:colOff>133350</xdr:colOff>
                    <xdr:row>30</xdr:row>
                    <xdr:rowOff>0</xdr:rowOff>
                  </from>
                  <to>
                    <xdr:col>6</xdr:col>
                    <xdr:colOff>133350</xdr:colOff>
                    <xdr:row>32</xdr:row>
                    <xdr:rowOff>57150</xdr:rowOff>
                  </to>
                </anchor>
              </controlPr>
            </control>
          </mc:Choice>
        </mc:AlternateContent>
        <mc:AlternateContent xmlns:mc="http://schemas.openxmlformats.org/markup-compatibility/2006">
          <mc:Choice Requires="x14">
            <control shapeId="1035" r:id="rId14" name="RB210">
              <controlPr defaultSize="0" autoFill="0" autoLine="0" autoPict="0">
                <anchor moveWithCells="1">
                  <from>
                    <xdr:col>7</xdr:col>
                    <xdr:colOff>0</xdr:colOff>
                    <xdr:row>30</xdr:row>
                    <xdr:rowOff>28575</xdr:rowOff>
                  </from>
                  <to>
                    <xdr:col>7</xdr:col>
                    <xdr:colOff>0</xdr:colOff>
                    <xdr:row>30</xdr:row>
                    <xdr:rowOff>200025</xdr:rowOff>
                  </to>
                </anchor>
              </controlPr>
            </control>
          </mc:Choice>
        </mc:AlternateContent>
        <mc:AlternateContent xmlns:mc="http://schemas.openxmlformats.org/markup-compatibility/2006">
          <mc:Choice Requires="x14">
            <control shapeId="1036" r:id="rId15" name="RB211">
              <controlPr defaultSize="0" autoFill="0" autoLine="0" autoPict="0">
                <anchor moveWithCells="1">
                  <from>
                    <xdr:col>7</xdr:col>
                    <xdr:colOff>0</xdr:colOff>
                    <xdr:row>31</xdr:row>
                    <xdr:rowOff>28575</xdr:rowOff>
                  </from>
                  <to>
                    <xdr:col>7</xdr:col>
                    <xdr:colOff>0</xdr:colOff>
                    <xdr:row>31</xdr:row>
                    <xdr:rowOff>200025</xdr:rowOff>
                  </to>
                </anchor>
              </controlPr>
            </control>
          </mc:Choice>
        </mc:AlternateContent>
        <mc:AlternateContent xmlns:mc="http://schemas.openxmlformats.org/markup-compatibility/2006">
          <mc:Choice Requires="x14">
            <control shapeId="1037" r:id="rId16" name="GB206">
              <controlPr defaultSize="0" autoFill="0" autoPict="0">
                <anchor moveWithCells="1">
                  <from>
                    <xdr:col>17</xdr:col>
                    <xdr:colOff>133350</xdr:colOff>
                    <xdr:row>45</xdr:row>
                    <xdr:rowOff>0</xdr:rowOff>
                  </from>
                  <to>
                    <xdr:col>17</xdr:col>
                    <xdr:colOff>133350</xdr:colOff>
                    <xdr:row>46</xdr:row>
                    <xdr:rowOff>38100</xdr:rowOff>
                  </to>
                </anchor>
              </controlPr>
            </control>
          </mc:Choice>
        </mc:AlternateContent>
        <mc:AlternateContent xmlns:mc="http://schemas.openxmlformats.org/markup-compatibility/2006">
          <mc:Choice Requires="x14">
            <control shapeId="1038" r:id="rId17" name="GB207">
              <controlPr defaultSize="0" autoFill="0" autoPict="0">
                <anchor moveWithCells="1">
                  <from>
                    <xdr:col>17</xdr:col>
                    <xdr:colOff>133350</xdr:colOff>
                    <xdr:row>45</xdr:row>
                    <xdr:rowOff>0</xdr:rowOff>
                  </from>
                  <to>
                    <xdr:col>17</xdr:col>
                    <xdr:colOff>133350</xdr:colOff>
                    <xdr:row>46</xdr:row>
                    <xdr:rowOff>38100</xdr:rowOff>
                  </to>
                </anchor>
              </controlPr>
            </control>
          </mc:Choice>
        </mc:AlternateContent>
        <mc:AlternateContent xmlns:mc="http://schemas.openxmlformats.org/markup-compatibility/2006">
          <mc:Choice Requires="x14">
            <control shapeId="1039" r:id="rId18" name="GB208">
              <controlPr defaultSize="0" autoFill="0" autoPict="0">
                <anchor moveWithCells="1">
                  <from>
                    <xdr:col>21</xdr:col>
                    <xdr:colOff>133350</xdr:colOff>
                    <xdr:row>45</xdr:row>
                    <xdr:rowOff>0</xdr:rowOff>
                  </from>
                  <to>
                    <xdr:col>21</xdr:col>
                    <xdr:colOff>133350</xdr:colOff>
                    <xdr:row>46</xdr:row>
                    <xdr:rowOff>38100</xdr:rowOff>
                  </to>
                </anchor>
              </controlPr>
            </control>
          </mc:Choice>
        </mc:AlternateContent>
        <mc:AlternateContent xmlns:mc="http://schemas.openxmlformats.org/markup-compatibility/2006">
          <mc:Choice Requires="x14">
            <control shapeId="1040" r:id="rId19" name="GB209">
              <controlPr defaultSize="0" autoFill="0" autoPict="0">
                <anchor moveWithCells="1">
                  <from>
                    <xdr:col>7</xdr:col>
                    <xdr:colOff>133350</xdr:colOff>
                    <xdr:row>47</xdr:row>
                    <xdr:rowOff>0</xdr:rowOff>
                  </from>
                  <to>
                    <xdr:col>7</xdr:col>
                    <xdr:colOff>133350</xdr:colOff>
                    <xdr:row>47</xdr:row>
                    <xdr:rowOff>209550</xdr:rowOff>
                  </to>
                </anchor>
              </controlPr>
            </control>
          </mc:Choice>
        </mc:AlternateContent>
        <mc:AlternateContent xmlns:mc="http://schemas.openxmlformats.org/markup-compatibility/2006">
          <mc:Choice Requires="x14">
            <control shapeId="1041" r:id="rId20" name="RB218">
              <controlPr defaultSize="0" autoFill="0" autoLine="0" autoPict="0">
                <anchor moveWithCells="1">
                  <from>
                    <xdr:col>8</xdr:col>
                    <xdr:colOff>0</xdr:colOff>
                    <xdr:row>47</xdr:row>
                    <xdr:rowOff>28575</xdr:rowOff>
                  </from>
                  <to>
                    <xdr:col>8</xdr:col>
                    <xdr:colOff>0</xdr:colOff>
                    <xdr:row>47</xdr:row>
                    <xdr:rowOff>171450</xdr:rowOff>
                  </to>
                </anchor>
              </controlPr>
            </control>
          </mc:Choice>
        </mc:AlternateContent>
        <mc:AlternateContent xmlns:mc="http://schemas.openxmlformats.org/markup-compatibility/2006">
          <mc:Choice Requires="x14">
            <control shapeId="1042" r:id="rId21" name="RB219">
              <controlPr defaultSize="0" autoFill="0" autoLine="0" autoPict="0">
                <anchor moveWithCells="1">
                  <from>
                    <xdr:col>14</xdr:col>
                    <xdr:colOff>0</xdr:colOff>
                    <xdr:row>47</xdr:row>
                    <xdr:rowOff>28575</xdr:rowOff>
                  </from>
                  <to>
                    <xdr:col>14</xdr:col>
                    <xdr:colOff>0</xdr:colOff>
                    <xdr:row>47</xdr:row>
                    <xdr:rowOff>171450</xdr:rowOff>
                  </to>
                </anchor>
              </controlPr>
            </control>
          </mc:Choice>
        </mc:AlternateContent>
        <mc:AlternateContent xmlns:mc="http://schemas.openxmlformats.org/markup-compatibility/2006">
          <mc:Choice Requires="x14">
            <control shapeId="1043" r:id="rId22" name="GB210">
              <controlPr defaultSize="0" autoFill="0" autoPict="0">
                <anchor moveWithCells="1">
                  <from>
                    <xdr:col>7</xdr:col>
                    <xdr:colOff>133350</xdr:colOff>
                    <xdr:row>48</xdr:row>
                    <xdr:rowOff>0</xdr:rowOff>
                  </from>
                  <to>
                    <xdr:col>7</xdr:col>
                    <xdr:colOff>133350</xdr:colOff>
                    <xdr:row>48</xdr:row>
                    <xdr:rowOff>209550</xdr:rowOff>
                  </to>
                </anchor>
              </controlPr>
            </control>
          </mc:Choice>
        </mc:AlternateContent>
        <mc:AlternateContent xmlns:mc="http://schemas.openxmlformats.org/markup-compatibility/2006">
          <mc:Choice Requires="x14">
            <control shapeId="1044" r:id="rId23" name="RB220">
              <controlPr defaultSize="0" autoFill="0" autoLine="0" autoPict="0">
                <anchor moveWithCells="1">
                  <from>
                    <xdr:col>8</xdr:col>
                    <xdr:colOff>0</xdr:colOff>
                    <xdr:row>48</xdr:row>
                    <xdr:rowOff>28575</xdr:rowOff>
                  </from>
                  <to>
                    <xdr:col>8</xdr:col>
                    <xdr:colOff>0</xdr:colOff>
                    <xdr:row>48</xdr:row>
                    <xdr:rowOff>171450</xdr:rowOff>
                  </to>
                </anchor>
              </controlPr>
            </control>
          </mc:Choice>
        </mc:AlternateContent>
        <mc:AlternateContent xmlns:mc="http://schemas.openxmlformats.org/markup-compatibility/2006">
          <mc:Choice Requires="x14">
            <control shapeId="1045" r:id="rId24" name="RB221">
              <controlPr defaultSize="0" autoFill="0" autoLine="0" autoPict="0">
                <anchor moveWithCells="1">
                  <from>
                    <xdr:col>14</xdr:col>
                    <xdr:colOff>0</xdr:colOff>
                    <xdr:row>48</xdr:row>
                    <xdr:rowOff>28575</xdr:rowOff>
                  </from>
                  <to>
                    <xdr:col>14</xdr:col>
                    <xdr:colOff>0</xdr:colOff>
                    <xdr:row>48</xdr:row>
                    <xdr:rowOff>171450</xdr:rowOff>
                  </to>
                </anchor>
              </controlPr>
            </control>
          </mc:Choice>
        </mc:AlternateContent>
        <mc:AlternateContent xmlns:mc="http://schemas.openxmlformats.org/markup-compatibility/2006">
          <mc:Choice Requires="x14">
            <control shapeId="1046" r:id="rId25" name="GB211">
              <controlPr defaultSize="0" autoFill="0" autoPict="0">
                <anchor moveWithCells="1">
                  <from>
                    <xdr:col>7</xdr:col>
                    <xdr:colOff>133350</xdr:colOff>
                    <xdr:row>50</xdr:row>
                    <xdr:rowOff>0</xdr:rowOff>
                  </from>
                  <to>
                    <xdr:col>7</xdr:col>
                    <xdr:colOff>133350</xdr:colOff>
                    <xdr:row>50</xdr:row>
                    <xdr:rowOff>209550</xdr:rowOff>
                  </to>
                </anchor>
              </controlPr>
            </control>
          </mc:Choice>
        </mc:AlternateContent>
        <mc:AlternateContent xmlns:mc="http://schemas.openxmlformats.org/markup-compatibility/2006">
          <mc:Choice Requires="x14">
            <control shapeId="1047" r:id="rId26" name="RB222">
              <controlPr defaultSize="0" autoFill="0" autoLine="0" autoPict="0">
                <anchor moveWithCells="1">
                  <from>
                    <xdr:col>8</xdr:col>
                    <xdr:colOff>0</xdr:colOff>
                    <xdr:row>50</xdr:row>
                    <xdr:rowOff>28575</xdr:rowOff>
                  </from>
                  <to>
                    <xdr:col>8</xdr:col>
                    <xdr:colOff>0</xdr:colOff>
                    <xdr:row>50</xdr:row>
                    <xdr:rowOff>171450</xdr:rowOff>
                  </to>
                </anchor>
              </controlPr>
            </control>
          </mc:Choice>
        </mc:AlternateContent>
        <mc:AlternateContent xmlns:mc="http://schemas.openxmlformats.org/markup-compatibility/2006">
          <mc:Choice Requires="x14">
            <control shapeId="1048" r:id="rId27" name="RB223">
              <controlPr defaultSize="0" autoFill="0" autoLine="0" autoPict="0">
                <anchor moveWithCells="1">
                  <from>
                    <xdr:col>14</xdr:col>
                    <xdr:colOff>0</xdr:colOff>
                    <xdr:row>50</xdr:row>
                    <xdr:rowOff>28575</xdr:rowOff>
                  </from>
                  <to>
                    <xdr:col>14</xdr:col>
                    <xdr:colOff>0</xdr:colOff>
                    <xdr:row>50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推薦用紙</vt:lpstr>
      <vt:lpstr>推薦用紙!Print_Area</vt:lpstr>
      <vt:lpstr>数量201</vt:lpstr>
      <vt:lpstr>数量202</vt:lpstr>
      <vt:lpstr>数量203</vt:lpstr>
      <vt:lpstr>数量212</vt:lpstr>
      <vt:lpstr>数量213</vt:lpstr>
      <vt:lpstr>数量214</vt:lpstr>
      <vt:lpstr>文字202</vt:lpstr>
      <vt:lpstr>文字203</vt:lpstr>
      <vt:lpstr>文字204</vt:lpstr>
      <vt:lpstr>文字205</vt:lpstr>
      <vt:lpstr>文字206</vt:lpstr>
      <vt:lpstr>文字207</vt:lpstr>
      <vt:lpstr>文字208</vt:lpstr>
      <vt:lpstr>文字209</vt:lpstr>
      <vt:lpstr>文字210</vt:lpstr>
      <vt:lpstr>文字211</vt:lpstr>
      <vt:lpstr>文字212</vt:lpstr>
      <vt:lpstr>文字213</vt:lpstr>
      <vt:lpstr>文字216</vt:lpstr>
      <vt:lpstr>文字217</vt:lpstr>
      <vt:lpstr>文字223</vt:lpstr>
      <vt:lpstr>文字236</vt:lpstr>
      <vt:lpstr>文字237</vt:lpstr>
      <vt:lpstr>文字249</vt:lpstr>
      <vt:lpstr>文字250</vt:lpstr>
      <vt:lpstr>文字251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2023-05-11T06:52:10Z</dcterms:modified>
</cp:coreProperties>
</file>