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1EB2A74-CB26-449D-ACF9-AE8ECA83AC1C}" xr6:coauthVersionLast="47" xr6:coauthVersionMax="47" xr10:uidLastSave="{00000000-0000-0000-0000-000000000000}"/>
  <bookViews>
    <workbookView xWindow="23929" yWindow="-601" windowWidth="24267" windowHeight="13023" xr2:uid="{00000000-000D-0000-FFFF-FFFF00000000}"/>
  </bookViews>
  <sheets>
    <sheet name="R6財政状況一覧" sheetId="5" r:id="rId1"/>
    <sheet name="歳入" sheetId="6" r:id="rId2"/>
    <sheet name="歳出（性質別）" sheetId="7" r:id="rId3"/>
    <sheet name="歳出（目的別）" sheetId="8" r:id="rId4"/>
  </sheets>
  <definedNames>
    <definedName name="_xlnm.Print_Area" localSheetId="0">'R6財政状況一覧'!$A$1:$AM$28</definedName>
    <definedName name="_xlnm.Print_Area" localSheetId="2">'歳出（性質別）'!$A$1:$BJ$26</definedName>
    <definedName name="_xlnm.Print_Area" localSheetId="3">'歳出（目的別）'!$A$1:$AQ$27</definedName>
    <definedName name="_xlnm.Print_Area" localSheetId="1">歳入!$A$1:$BM$26</definedName>
    <definedName name="_xlnm.Print_Titles" localSheetId="0">'R6財政状況一覧'!$A:$A</definedName>
    <definedName name="_xlnm.Print_Titles" localSheetId="2">'歳出（性質別）'!$A:$A</definedName>
    <definedName name="_xlnm.Print_Titles" localSheetId="3">'歳出（目的別）'!$A:$A</definedName>
    <definedName name="_xlnm.Print_Titles" localSheetId="1">歳入!$A:$A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S22" i="5"/>
  <c r="L23" i="5"/>
  <c r="D16" i="5"/>
  <c r="BI23" i="6" l="1"/>
  <c r="BI22" i="6"/>
  <c r="BI16" i="6"/>
  <c r="BI18" i="6"/>
  <c r="BI19" i="6"/>
  <c r="BI20" i="6"/>
  <c r="BI21" i="6"/>
  <c r="BI17" i="6"/>
  <c r="BI7" i="6"/>
  <c r="BI8" i="6"/>
  <c r="BI9" i="6"/>
  <c r="BI10" i="6"/>
  <c r="BI11" i="6"/>
  <c r="BI12" i="6"/>
  <c r="BI13" i="6"/>
  <c r="BI14" i="6"/>
  <c r="BI15" i="6"/>
  <c r="BI6" i="6"/>
  <c r="AK23" i="5" l="1"/>
  <c r="AJ22" i="6"/>
  <c r="AJ23" i="6" s="1"/>
  <c r="AJ16" i="6"/>
  <c r="AG22" i="6" l="1"/>
  <c r="AF18" i="6"/>
  <c r="AG18" i="6"/>
  <c r="AF19" i="6"/>
  <c r="AG19" i="6"/>
  <c r="AF20" i="6"/>
  <c r="AG20" i="6"/>
  <c r="AF21" i="6"/>
  <c r="AG21" i="6"/>
  <c r="AG17" i="6"/>
  <c r="AF7" i="6"/>
  <c r="AF8" i="6"/>
  <c r="AF9" i="6"/>
  <c r="AF10" i="6"/>
  <c r="AF11" i="6"/>
  <c r="AF12" i="6"/>
  <c r="AF13" i="6"/>
  <c r="AF14" i="6"/>
  <c r="AF15" i="6"/>
  <c r="BI22" i="7"/>
  <c r="BI16" i="7"/>
  <c r="BI23" i="7" s="1"/>
  <c r="T17" i="7"/>
  <c r="T22" i="7"/>
  <c r="T16" i="7"/>
  <c r="T23" i="7" s="1"/>
  <c r="C16" i="7"/>
  <c r="C22" i="7"/>
  <c r="C23" i="7"/>
  <c r="AP23" i="8"/>
  <c r="AP24" i="8"/>
  <c r="AP18" i="8"/>
  <c r="F23" i="8"/>
  <c r="F24" i="8"/>
  <c r="F17" i="8"/>
  <c r="AM23" i="8" l="1"/>
  <c r="AL23" i="8"/>
  <c r="AK23" i="8"/>
  <c r="AI23" i="8"/>
  <c r="AH23" i="8"/>
  <c r="AF23" i="8"/>
  <c r="AE23" i="8"/>
  <c r="AC23" i="8"/>
  <c r="AB23" i="8"/>
  <c r="Z23" i="8"/>
  <c r="Y23" i="8"/>
  <c r="W23" i="8"/>
  <c r="V23" i="8"/>
  <c r="T23" i="8"/>
  <c r="S23" i="8"/>
  <c r="Q23" i="8"/>
  <c r="P23" i="8"/>
  <c r="N23" i="8"/>
  <c r="M23" i="8"/>
  <c r="K23" i="8"/>
  <c r="J23" i="8"/>
  <c r="H23" i="8"/>
  <c r="G23" i="8"/>
  <c r="E23" i="8"/>
  <c r="D23" i="8"/>
  <c r="B23" i="8"/>
  <c r="AQ22" i="8"/>
  <c r="AO22" i="8"/>
  <c r="AK22" i="8"/>
  <c r="AH22" i="8"/>
  <c r="AE22" i="8"/>
  <c r="AB22" i="8"/>
  <c r="Y22" i="8"/>
  <c r="V22" i="8"/>
  <c r="S22" i="8"/>
  <c r="P22" i="8"/>
  <c r="M22" i="8"/>
  <c r="J22" i="8"/>
  <c r="G22" i="8"/>
  <c r="D22" i="8"/>
  <c r="AQ21" i="8"/>
  <c r="AO21" i="8"/>
  <c r="AK21" i="8"/>
  <c r="AE21" i="8"/>
  <c r="AB21" i="8"/>
  <c r="Y21" i="8"/>
  <c r="V21" i="8"/>
  <c r="S21" i="8"/>
  <c r="P21" i="8"/>
  <c r="M21" i="8"/>
  <c r="J21" i="8"/>
  <c r="G21" i="8"/>
  <c r="D21" i="8"/>
  <c r="AO20" i="8"/>
  <c r="AQ20" i="8" s="1"/>
  <c r="AK20" i="8"/>
  <c r="AH20" i="8"/>
  <c r="AE20" i="8"/>
  <c r="AB20" i="8"/>
  <c r="Y20" i="8"/>
  <c r="V20" i="8"/>
  <c r="S20" i="8"/>
  <c r="P20" i="8"/>
  <c r="M20" i="8"/>
  <c r="J20" i="8"/>
  <c r="G20" i="8"/>
  <c r="D20" i="8"/>
  <c r="AO19" i="8"/>
  <c r="AQ19" i="8" s="1"/>
  <c r="AK19" i="8"/>
  <c r="AH19" i="8"/>
  <c r="AE19" i="8"/>
  <c r="AB19" i="8"/>
  <c r="Y19" i="8"/>
  <c r="V19" i="8"/>
  <c r="S19" i="8"/>
  <c r="P19" i="8"/>
  <c r="M19" i="8"/>
  <c r="J19" i="8"/>
  <c r="G19" i="8"/>
  <c r="D19" i="8"/>
  <c r="AO18" i="8"/>
  <c r="AO23" i="8" s="1"/>
  <c r="AQ23" i="8" s="1"/>
  <c r="AK18" i="8"/>
  <c r="AE18" i="8"/>
  <c r="AB18" i="8"/>
  <c r="Y18" i="8"/>
  <c r="V18" i="8"/>
  <c r="S18" i="8"/>
  <c r="M18" i="8"/>
  <c r="J18" i="8"/>
  <c r="G18" i="8"/>
  <c r="D18" i="8"/>
  <c r="AM17" i="8"/>
  <c r="AM24" i="8" s="1"/>
  <c r="AL17" i="8"/>
  <c r="AL24" i="8" s="1"/>
  <c r="AI17" i="8"/>
  <c r="AI24" i="8" s="1"/>
  <c r="AK24" i="8" s="1"/>
  <c r="AF17" i="8"/>
  <c r="AF24" i="8" s="1"/>
  <c r="AH24" i="8" s="1"/>
  <c r="AC17" i="8"/>
  <c r="AC24" i="8" s="1"/>
  <c r="AE24" i="8" s="1"/>
  <c r="Z17" i="8"/>
  <c r="Z24" i="8" s="1"/>
  <c r="AB24" i="8" s="1"/>
  <c r="W17" i="8"/>
  <c r="W24" i="8" s="1"/>
  <c r="Y24" i="8" s="1"/>
  <c r="T17" i="8"/>
  <c r="T24" i="8" s="1"/>
  <c r="V24" i="8" s="1"/>
  <c r="Q17" i="8"/>
  <c r="Q24" i="8" s="1"/>
  <c r="S24" i="8" s="1"/>
  <c r="N17" i="8"/>
  <c r="N24" i="8" s="1"/>
  <c r="P24" i="8" s="1"/>
  <c r="K17" i="8"/>
  <c r="K24" i="8" s="1"/>
  <c r="M24" i="8" s="1"/>
  <c r="H17" i="8"/>
  <c r="H24" i="8" s="1"/>
  <c r="J24" i="8" s="1"/>
  <c r="E17" i="8"/>
  <c r="E24" i="8" s="1"/>
  <c r="G24" i="8" s="1"/>
  <c r="B17" i="8"/>
  <c r="B24" i="8" s="1"/>
  <c r="D24" i="8" s="1"/>
  <c r="AO16" i="8"/>
  <c r="AQ16" i="8" s="1"/>
  <c r="AK16" i="8"/>
  <c r="AH16" i="8"/>
  <c r="AE16" i="8"/>
  <c r="AB16" i="8"/>
  <c r="Y16" i="8"/>
  <c r="V16" i="8"/>
  <c r="S16" i="8"/>
  <c r="P16" i="8"/>
  <c r="M16" i="8"/>
  <c r="J16" i="8"/>
  <c r="G16" i="8"/>
  <c r="D16" i="8"/>
  <c r="AO15" i="8"/>
  <c r="AQ15" i="8" s="1"/>
  <c r="AK15" i="8"/>
  <c r="AH15" i="8"/>
  <c r="AE15" i="8"/>
  <c r="AB15" i="8"/>
  <c r="Y15" i="8"/>
  <c r="V15" i="8"/>
  <c r="S15" i="8"/>
  <c r="P15" i="8"/>
  <c r="M15" i="8"/>
  <c r="J15" i="8"/>
  <c r="G15" i="8"/>
  <c r="D15" i="8"/>
  <c r="AO14" i="8"/>
  <c r="AQ14" i="8" s="1"/>
  <c r="AK14" i="8"/>
  <c r="AH14" i="8"/>
  <c r="AE14" i="8"/>
  <c r="AB14" i="8"/>
  <c r="Y14" i="8"/>
  <c r="V14" i="8"/>
  <c r="S14" i="8"/>
  <c r="P14" i="8"/>
  <c r="M14" i="8"/>
  <c r="J14" i="8"/>
  <c r="G14" i="8"/>
  <c r="D14" i="8"/>
  <c r="AO13" i="8"/>
  <c r="AQ13" i="8" s="1"/>
  <c r="AK13" i="8"/>
  <c r="AH13" i="8"/>
  <c r="AE13" i="8"/>
  <c r="AB13" i="8"/>
  <c r="Y13" i="8"/>
  <c r="V13" i="8"/>
  <c r="S13" i="8"/>
  <c r="P13" i="8"/>
  <c r="M13" i="8"/>
  <c r="J13" i="8"/>
  <c r="G13" i="8"/>
  <c r="D13" i="8"/>
  <c r="AO12" i="8"/>
  <c r="AQ12" i="8" s="1"/>
  <c r="AK12" i="8"/>
  <c r="AH12" i="8"/>
  <c r="AE12" i="8"/>
  <c r="AB12" i="8"/>
  <c r="Y12" i="8"/>
  <c r="V12" i="8"/>
  <c r="S12" i="8"/>
  <c r="P12" i="8"/>
  <c r="M12" i="8"/>
  <c r="J12" i="8"/>
  <c r="G12" i="8"/>
  <c r="D12" i="8"/>
  <c r="AO11" i="8"/>
  <c r="AQ11" i="8" s="1"/>
  <c r="AK11" i="8"/>
  <c r="AH11" i="8"/>
  <c r="AE11" i="8"/>
  <c r="AB11" i="8"/>
  <c r="Y11" i="8"/>
  <c r="V11" i="8"/>
  <c r="S11" i="8"/>
  <c r="P11" i="8"/>
  <c r="M11" i="8"/>
  <c r="J11" i="8"/>
  <c r="G11" i="8"/>
  <c r="D11" i="8"/>
  <c r="AO10" i="8"/>
  <c r="AQ10" i="8" s="1"/>
  <c r="AK10" i="8"/>
  <c r="AH10" i="8"/>
  <c r="AE10" i="8"/>
  <c r="AB10" i="8"/>
  <c r="Y10" i="8"/>
  <c r="V10" i="8"/>
  <c r="S10" i="8"/>
  <c r="P10" i="8"/>
  <c r="M10" i="8"/>
  <c r="J10" i="8"/>
  <c r="G10" i="8"/>
  <c r="D10" i="8"/>
  <c r="AO9" i="8"/>
  <c r="AQ9" i="8" s="1"/>
  <c r="AK9" i="8"/>
  <c r="AH9" i="8"/>
  <c r="AE9" i="8"/>
  <c r="AB9" i="8"/>
  <c r="Y9" i="8"/>
  <c r="V9" i="8"/>
  <c r="S9" i="8"/>
  <c r="P9" i="8"/>
  <c r="M9" i="8"/>
  <c r="J9" i="8"/>
  <c r="G9" i="8"/>
  <c r="D9" i="8"/>
  <c r="AO8" i="8"/>
  <c r="AQ8" i="8" s="1"/>
  <c r="AK8" i="8"/>
  <c r="AH8" i="8"/>
  <c r="AE8" i="8"/>
  <c r="AB8" i="8"/>
  <c r="Y8" i="8"/>
  <c r="V8" i="8"/>
  <c r="S8" i="8"/>
  <c r="P8" i="8"/>
  <c r="M8" i="8"/>
  <c r="J8" i="8"/>
  <c r="G8" i="8"/>
  <c r="D8" i="8"/>
  <c r="AO7" i="8"/>
  <c r="AK7" i="8"/>
  <c r="AH7" i="8"/>
  <c r="AE7" i="8"/>
  <c r="AB7" i="8"/>
  <c r="Y7" i="8"/>
  <c r="V7" i="8"/>
  <c r="S7" i="8"/>
  <c r="P7" i="8"/>
  <c r="M7" i="8"/>
  <c r="J7" i="8"/>
  <c r="G7" i="8"/>
  <c r="D7" i="8"/>
  <c r="BH22" i="7"/>
  <c r="BJ22" i="7" s="1"/>
  <c r="BB22" i="7"/>
  <c r="BD22" i="7" s="1"/>
  <c r="AY22" i="7"/>
  <c r="BA22" i="7" s="1"/>
  <c r="AV22" i="7"/>
  <c r="AX22" i="7" s="1"/>
  <c r="AS22" i="7"/>
  <c r="AU22" i="7" s="1"/>
  <c r="AP22" i="7"/>
  <c r="AR22" i="7" s="1"/>
  <c r="AM22" i="7"/>
  <c r="AO22" i="7" s="1"/>
  <c r="AK22" i="7"/>
  <c r="AE22" i="7"/>
  <c r="AG22" i="7" s="1"/>
  <c r="AB22" i="7"/>
  <c r="AD22" i="7" s="1"/>
  <c r="V22" i="7"/>
  <c r="X22" i="7" s="1"/>
  <c r="Q22" i="7"/>
  <c r="N22" i="7"/>
  <c r="M22" i="7"/>
  <c r="L22" i="7"/>
  <c r="J22" i="7"/>
  <c r="I22" i="7"/>
  <c r="G22" i="7"/>
  <c r="E22" i="7"/>
  <c r="B22" i="7"/>
  <c r="D22" i="7" s="1"/>
  <c r="BJ21" i="7"/>
  <c r="BF21" i="7"/>
  <c r="BE21" i="7"/>
  <c r="BG21" i="7" s="1"/>
  <c r="BD21" i="7"/>
  <c r="BA21" i="7"/>
  <c r="AX21" i="7"/>
  <c r="AU21" i="7"/>
  <c r="AR21" i="7"/>
  <c r="AO21" i="7"/>
  <c r="AH21" i="7"/>
  <c r="AJ21" i="7" s="1"/>
  <c r="AG21" i="7"/>
  <c r="AD21" i="7"/>
  <c r="Y21" i="7"/>
  <c r="AA21" i="7" s="1"/>
  <c r="X21" i="7"/>
  <c r="S21" i="7"/>
  <c r="U21" i="7" s="1"/>
  <c r="L21" i="7"/>
  <c r="I21" i="7"/>
  <c r="D21" i="7"/>
  <c r="BJ20" i="7"/>
  <c r="BF20" i="7"/>
  <c r="BE20" i="7"/>
  <c r="BG20" i="7" s="1"/>
  <c r="BD20" i="7"/>
  <c r="BA20" i="7"/>
  <c r="AX20" i="7"/>
  <c r="AU20" i="7"/>
  <c r="AR20" i="7"/>
  <c r="AO20" i="7"/>
  <c r="AH20" i="7"/>
  <c r="AJ20" i="7" s="1"/>
  <c r="AD20" i="7"/>
  <c r="Y20" i="7"/>
  <c r="AA20" i="7" s="1"/>
  <c r="X20" i="7"/>
  <c r="S20" i="7"/>
  <c r="U20" i="7" s="1"/>
  <c r="L20" i="7"/>
  <c r="I20" i="7"/>
  <c r="D20" i="7"/>
  <c r="BJ19" i="7"/>
  <c r="BF19" i="7"/>
  <c r="BE19" i="7"/>
  <c r="BG19" i="7" s="1"/>
  <c r="BD19" i="7"/>
  <c r="BA19" i="7"/>
  <c r="AX19" i="7"/>
  <c r="AU19" i="7"/>
  <c r="AR19" i="7"/>
  <c r="AO19" i="7"/>
  <c r="AH19" i="7"/>
  <c r="AJ19" i="7" s="1"/>
  <c r="AG19" i="7"/>
  <c r="AD19" i="7"/>
  <c r="Y19" i="7"/>
  <c r="AA19" i="7" s="1"/>
  <c r="X19" i="7"/>
  <c r="U19" i="7"/>
  <c r="S19" i="7"/>
  <c r="L19" i="7"/>
  <c r="I19" i="7"/>
  <c r="D19" i="7"/>
  <c r="BJ18" i="7"/>
  <c r="BF18" i="7"/>
  <c r="BE18" i="7"/>
  <c r="BD18" i="7"/>
  <c r="BA18" i="7"/>
  <c r="AX18" i="7"/>
  <c r="AU18" i="7"/>
  <c r="AR18" i="7"/>
  <c r="AO18" i="7"/>
  <c r="AJ18" i="7"/>
  <c r="AH18" i="7"/>
  <c r="AG18" i="7"/>
  <c r="AD18" i="7"/>
  <c r="AA18" i="7"/>
  <c r="Y18" i="7"/>
  <c r="X18" i="7"/>
  <c r="S18" i="7"/>
  <c r="U18" i="7" s="1"/>
  <c r="L18" i="7"/>
  <c r="I18" i="7"/>
  <c r="D18" i="7"/>
  <c r="BJ17" i="7"/>
  <c r="BF17" i="7"/>
  <c r="BE17" i="7"/>
  <c r="BD17" i="7"/>
  <c r="BA17" i="7"/>
  <c r="AX17" i="7"/>
  <c r="AU17" i="7"/>
  <c r="AR17" i="7"/>
  <c r="AO17" i="7"/>
  <c r="AH17" i="7"/>
  <c r="AJ17" i="7" s="1"/>
  <c r="AD17" i="7"/>
  <c r="AA17" i="7"/>
  <c r="Y17" i="7"/>
  <c r="X17" i="7"/>
  <c r="S17" i="7"/>
  <c r="U17" i="7" s="1"/>
  <c r="L17" i="7"/>
  <c r="I17" i="7"/>
  <c r="D17" i="7"/>
  <c r="BH16" i="7"/>
  <c r="BD16" i="7"/>
  <c r="BB16" i="7"/>
  <c r="BB23" i="7" s="1"/>
  <c r="BD23" i="7" s="1"/>
  <c r="BA16" i="7"/>
  <c r="AY16" i="7"/>
  <c r="AY23" i="7" s="1"/>
  <c r="BA23" i="7" s="1"/>
  <c r="AX16" i="7"/>
  <c r="AV16" i="7"/>
  <c r="AV23" i="7" s="1"/>
  <c r="AX23" i="7" s="1"/>
  <c r="AU16" i="7"/>
  <c r="AS16" i="7"/>
  <c r="AS23" i="7" s="1"/>
  <c r="AU23" i="7" s="1"/>
  <c r="AR16" i="7"/>
  <c r="AP16" i="7"/>
  <c r="AP23" i="7" s="1"/>
  <c r="AR23" i="7" s="1"/>
  <c r="AO16" i="7"/>
  <c r="AM16" i="7"/>
  <c r="AM23" i="7" s="1"/>
  <c r="AO23" i="7" s="1"/>
  <c r="AK16" i="7"/>
  <c r="AK23" i="7" s="1"/>
  <c r="AE16" i="7"/>
  <c r="AE23" i="7" s="1"/>
  <c r="AG23" i="7" s="1"/>
  <c r="AB16" i="7"/>
  <c r="AB23" i="7" s="1"/>
  <c r="AD23" i="7" s="1"/>
  <c r="V16" i="7"/>
  <c r="V23" i="7" s="1"/>
  <c r="X23" i="7" s="1"/>
  <c r="Q16" i="7"/>
  <c r="Q23" i="7" s="1"/>
  <c r="N16" i="7"/>
  <c r="N23" i="7" s="1"/>
  <c r="M16" i="7"/>
  <c r="M23" i="7" s="1"/>
  <c r="J16" i="7"/>
  <c r="J23" i="7" s="1"/>
  <c r="L23" i="7" s="1"/>
  <c r="G16" i="7"/>
  <c r="G23" i="7" s="1"/>
  <c r="I23" i="7" s="1"/>
  <c r="E16" i="7"/>
  <c r="E23" i="7" s="1"/>
  <c r="B16" i="7"/>
  <c r="B23" i="7" s="1"/>
  <c r="D23" i="7" s="1"/>
  <c r="BJ15" i="7"/>
  <c r="BF15" i="7"/>
  <c r="BE15" i="7"/>
  <c r="BD15" i="7"/>
  <c r="BA15" i="7"/>
  <c r="AX15" i="7"/>
  <c r="AU15" i="7"/>
  <c r="AR15" i="7"/>
  <c r="AO15" i="7"/>
  <c r="AJ15" i="7"/>
  <c r="AH15" i="7"/>
  <c r="AG15" i="7"/>
  <c r="AD15" i="7"/>
  <c r="AA15" i="7"/>
  <c r="Y15" i="7"/>
  <c r="X15" i="7"/>
  <c r="S15" i="7"/>
  <c r="U15" i="7" s="1"/>
  <c r="L15" i="7"/>
  <c r="I15" i="7"/>
  <c r="D15" i="7"/>
  <c r="BJ14" i="7"/>
  <c r="BF14" i="7"/>
  <c r="BE14" i="7"/>
  <c r="BD14" i="7"/>
  <c r="BA14" i="7"/>
  <c r="AX14" i="7"/>
  <c r="AU14" i="7"/>
  <c r="AR14" i="7"/>
  <c r="AO14" i="7"/>
  <c r="AH14" i="7"/>
  <c r="AJ14" i="7" s="1"/>
  <c r="AG14" i="7"/>
  <c r="AD14" i="7"/>
  <c r="Y14" i="7"/>
  <c r="AA14" i="7" s="1"/>
  <c r="X14" i="7"/>
  <c r="S14" i="7"/>
  <c r="U14" i="7" s="1"/>
  <c r="L14" i="7"/>
  <c r="I14" i="7"/>
  <c r="D14" i="7"/>
  <c r="BJ13" i="7"/>
  <c r="BF13" i="7"/>
  <c r="BE13" i="7"/>
  <c r="BG13" i="7" s="1"/>
  <c r="BD13" i="7"/>
  <c r="BA13" i="7"/>
  <c r="AX13" i="7"/>
  <c r="AU13" i="7"/>
  <c r="AR13" i="7"/>
  <c r="AO13" i="7"/>
  <c r="AH13" i="7"/>
  <c r="AJ13" i="7" s="1"/>
  <c r="AG13" i="7"/>
  <c r="AD13" i="7"/>
  <c r="Y13" i="7"/>
  <c r="AA13" i="7" s="1"/>
  <c r="X13" i="7"/>
  <c r="S13" i="7"/>
  <c r="U13" i="7" s="1"/>
  <c r="L13" i="7"/>
  <c r="I13" i="7"/>
  <c r="D13" i="7"/>
  <c r="BJ12" i="7"/>
  <c r="BF12" i="7"/>
  <c r="BE12" i="7"/>
  <c r="BG12" i="7" s="1"/>
  <c r="BD12" i="7"/>
  <c r="BA12" i="7"/>
  <c r="AX12" i="7"/>
  <c r="AU12" i="7"/>
  <c r="AR12" i="7"/>
  <c r="AO12" i="7"/>
  <c r="AH12" i="7"/>
  <c r="AJ12" i="7" s="1"/>
  <c r="AG12" i="7"/>
  <c r="AD12" i="7"/>
  <c r="Y12" i="7"/>
  <c r="AA12" i="7" s="1"/>
  <c r="X12" i="7"/>
  <c r="U12" i="7"/>
  <c r="S12" i="7"/>
  <c r="L12" i="7"/>
  <c r="I12" i="7"/>
  <c r="D12" i="7"/>
  <c r="BJ11" i="7"/>
  <c r="BF11" i="7"/>
  <c r="BE11" i="7"/>
  <c r="BD11" i="7"/>
  <c r="BA11" i="7"/>
  <c r="AX11" i="7"/>
  <c r="AU11" i="7"/>
  <c r="AR11" i="7"/>
  <c r="AO11" i="7"/>
  <c r="AJ11" i="7"/>
  <c r="AH11" i="7"/>
  <c r="AG11" i="7"/>
  <c r="AD11" i="7"/>
  <c r="AA11" i="7"/>
  <c r="Y11" i="7"/>
  <c r="X11" i="7"/>
  <c r="S11" i="7"/>
  <c r="U11" i="7" s="1"/>
  <c r="L11" i="7"/>
  <c r="I11" i="7"/>
  <c r="D11" i="7"/>
  <c r="BJ10" i="7"/>
  <c r="BF10" i="7"/>
  <c r="BE10" i="7"/>
  <c r="BD10" i="7"/>
  <c r="BA10" i="7"/>
  <c r="AX10" i="7"/>
  <c r="AU10" i="7"/>
  <c r="AR10" i="7"/>
  <c r="AO10" i="7"/>
  <c r="AH10" i="7"/>
  <c r="AG10" i="7"/>
  <c r="AD10" i="7"/>
  <c r="Y10" i="7"/>
  <c r="AA10" i="7" s="1"/>
  <c r="X10" i="7"/>
  <c r="S10" i="7"/>
  <c r="U10" i="7" s="1"/>
  <c r="L10" i="7"/>
  <c r="I10" i="7"/>
  <c r="D10" i="7"/>
  <c r="BJ9" i="7"/>
  <c r="BF9" i="7"/>
  <c r="BE9" i="7"/>
  <c r="BD9" i="7"/>
  <c r="BA9" i="7"/>
  <c r="AX9" i="7"/>
  <c r="AU9" i="7"/>
  <c r="AR9" i="7"/>
  <c r="AO9" i="7"/>
  <c r="AH9" i="7"/>
  <c r="AJ9" i="7" s="1"/>
  <c r="AG9" i="7"/>
  <c r="AD9" i="7"/>
  <c r="Y9" i="7"/>
  <c r="AA9" i="7" s="1"/>
  <c r="X9" i="7"/>
  <c r="S9" i="7"/>
  <c r="U9" i="7" s="1"/>
  <c r="L9" i="7"/>
  <c r="I9" i="7"/>
  <c r="D9" i="7"/>
  <c r="BJ8" i="7"/>
  <c r="BF8" i="7"/>
  <c r="BE8" i="7"/>
  <c r="BG8" i="7" s="1"/>
  <c r="BD8" i="7"/>
  <c r="BA8" i="7"/>
  <c r="AX8" i="7"/>
  <c r="AU8" i="7"/>
  <c r="AR8" i="7"/>
  <c r="AO8" i="7"/>
  <c r="AH8" i="7"/>
  <c r="AJ8" i="7" s="1"/>
  <c r="AG8" i="7"/>
  <c r="AD8" i="7"/>
  <c r="Y8" i="7"/>
  <c r="AA8" i="7" s="1"/>
  <c r="X8" i="7"/>
  <c r="U8" i="7"/>
  <c r="S8" i="7"/>
  <c r="L8" i="7"/>
  <c r="I8" i="7"/>
  <c r="D8" i="7"/>
  <c r="BJ7" i="7"/>
  <c r="BF7" i="7"/>
  <c r="BE7" i="7"/>
  <c r="BD7" i="7"/>
  <c r="BA7" i="7"/>
  <c r="AX7" i="7"/>
  <c r="AU7" i="7"/>
  <c r="AR7" i="7"/>
  <c r="AO7" i="7"/>
  <c r="AJ7" i="7"/>
  <c r="AH7" i="7"/>
  <c r="AG7" i="7"/>
  <c r="AD7" i="7"/>
  <c r="AA7" i="7"/>
  <c r="Y7" i="7"/>
  <c r="X7" i="7"/>
  <c r="S7" i="7"/>
  <c r="U7" i="7" s="1"/>
  <c r="L7" i="7"/>
  <c r="I7" i="7"/>
  <c r="D7" i="7"/>
  <c r="BJ6" i="7"/>
  <c r="BF6" i="7"/>
  <c r="BE6" i="7"/>
  <c r="BD6" i="7"/>
  <c r="BA6" i="7"/>
  <c r="AX6" i="7"/>
  <c r="AU6" i="7"/>
  <c r="AR6" i="7"/>
  <c r="AO6" i="7"/>
  <c r="AH6" i="7"/>
  <c r="AG6" i="7"/>
  <c r="AD6" i="7"/>
  <c r="Y6" i="7"/>
  <c r="X6" i="7"/>
  <c r="S6" i="7"/>
  <c r="U6" i="7" s="1"/>
  <c r="L6" i="7"/>
  <c r="I6" i="7"/>
  <c r="D6" i="7"/>
  <c r="BM22" i="6"/>
  <c r="BK22" i="6"/>
  <c r="BA22" i="6"/>
  <c r="AX22" i="6"/>
  <c r="AZ22" i="6" s="1"/>
  <c r="AU22" i="6"/>
  <c r="AW22" i="6" s="1"/>
  <c r="AR22" i="6"/>
  <c r="AT22" i="6" s="1"/>
  <c r="AO22" i="6"/>
  <c r="AQ22" i="6" s="1"/>
  <c r="AL22" i="6"/>
  <c r="AN22" i="6" s="1"/>
  <c r="AI22" i="6"/>
  <c r="AC22" i="6"/>
  <c r="AE22" i="6" s="1"/>
  <c r="Z22" i="6"/>
  <c r="AB22" i="6" s="1"/>
  <c r="W22" i="6"/>
  <c r="Y22" i="6" s="1"/>
  <c r="T22" i="6"/>
  <c r="V22" i="6" s="1"/>
  <c r="Q22" i="6"/>
  <c r="S22" i="6" s="1"/>
  <c r="N22" i="6"/>
  <c r="P22" i="6" s="1"/>
  <c r="K22" i="6"/>
  <c r="M22" i="6" s="1"/>
  <c r="H22" i="6"/>
  <c r="J22" i="6" s="1"/>
  <c r="E22" i="6"/>
  <c r="G22" i="6" s="1"/>
  <c r="B22" i="6"/>
  <c r="D22" i="6" s="1"/>
  <c r="BM21" i="6"/>
  <c r="BJ21" i="6"/>
  <c r="BH21" i="6"/>
  <c r="BG21" i="6"/>
  <c r="BE21" i="6"/>
  <c r="AZ21" i="6"/>
  <c r="AW21" i="6"/>
  <c r="AT21" i="6"/>
  <c r="AQ21" i="6"/>
  <c r="AN21" i="6"/>
  <c r="AK21" i="6"/>
  <c r="AH21" i="6"/>
  <c r="AE21" i="6"/>
  <c r="AB21" i="6"/>
  <c r="Y21" i="6"/>
  <c r="V21" i="6"/>
  <c r="S21" i="6"/>
  <c r="P21" i="6"/>
  <c r="M21" i="6"/>
  <c r="J21" i="6"/>
  <c r="G21" i="6"/>
  <c r="D21" i="6"/>
  <c r="BM20" i="6"/>
  <c r="BH20" i="6"/>
  <c r="BJ20" i="6" s="1"/>
  <c r="AZ20" i="6"/>
  <c r="AW20" i="6"/>
  <c r="AT20" i="6"/>
  <c r="AQ20" i="6"/>
  <c r="AN20" i="6"/>
  <c r="AK20" i="6"/>
  <c r="AH20" i="6"/>
  <c r="AE20" i="6"/>
  <c r="AB20" i="6"/>
  <c r="Y20" i="6"/>
  <c r="V20" i="6"/>
  <c r="S20" i="6"/>
  <c r="P20" i="6"/>
  <c r="M20" i="6"/>
  <c r="J20" i="6"/>
  <c r="G20" i="6"/>
  <c r="D20" i="6"/>
  <c r="BM19" i="6"/>
  <c r="BJ19" i="6"/>
  <c r="BH19" i="6"/>
  <c r="BG19" i="6"/>
  <c r="BE19" i="6"/>
  <c r="AZ19" i="6"/>
  <c r="AW19" i="6"/>
  <c r="AT19" i="6"/>
  <c r="AQ19" i="6"/>
  <c r="AN19" i="6"/>
  <c r="AK19" i="6"/>
  <c r="AH19" i="6"/>
  <c r="AE19" i="6"/>
  <c r="AB19" i="6"/>
  <c r="Y19" i="6"/>
  <c r="V19" i="6"/>
  <c r="S19" i="6"/>
  <c r="P19" i="6"/>
  <c r="M19" i="6"/>
  <c r="J19" i="6"/>
  <c r="G19" i="6"/>
  <c r="D19" i="6"/>
  <c r="BM18" i="6"/>
  <c r="BJ18" i="6"/>
  <c r="BH18" i="6"/>
  <c r="BG18" i="6"/>
  <c r="BE18" i="6"/>
  <c r="AZ18" i="6"/>
  <c r="AW18" i="6"/>
  <c r="AT18" i="6"/>
  <c r="AQ18" i="6"/>
  <c r="AN18" i="6"/>
  <c r="AK18" i="6"/>
  <c r="AH18" i="6"/>
  <c r="AE18" i="6"/>
  <c r="AB18" i="6"/>
  <c r="Y18" i="6"/>
  <c r="V18" i="6"/>
  <c r="S18" i="6"/>
  <c r="P18" i="6"/>
  <c r="M18" i="6"/>
  <c r="J18" i="6"/>
  <c r="G18" i="6"/>
  <c r="D18" i="6"/>
  <c r="BM17" i="6"/>
  <c r="BH17" i="6"/>
  <c r="BJ17" i="6" s="1"/>
  <c r="AZ17" i="6"/>
  <c r="AW17" i="6"/>
  <c r="AT17" i="6"/>
  <c r="AQ17" i="6"/>
  <c r="AN17" i="6"/>
  <c r="AK17" i="6"/>
  <c r="AF17" i="6"/>
  <c r="AF22" i="6" s="1"/>
  <c r="AH22" i="6" s="1"/>
  <c r="AE17" i="6"/>
  <c r="AB17" i="6"/>
  <c r="Y17" i="6"/>
  <c r="V17" i="6"/>
  <c r="S17" i="6"/>
  <c r="P17" i="6"/>
  <c r="M17" i="6"/>
  <c r="J17" i="6"/>
  <c r="G17" i="6"/>
  <c r="D17" i="6"/>
  <c r="BK16" i="6"/>
  <c r="BM16" i="6" s="1"/>
  <c r="BH16" i="6"/>
  <c r="BJ16" i="6" s="1"/>
  <c r="BA16" i="6"/>
  <c r="BA23" i="6" s="1"/>
  <c r="AZ16" i="6"/>
  <c r="AX16" i="6"/>
  <c r="AX23" i="6" s="1"/>
  <c r="AZ23" i="6" s="1"/>
  <c r="AW16" i="6"/>
  <c r="AU16" i="6"/>
  <c r="AU23" i="6" s="1"/>
  <c r="AW23" i="6" s="1"/>
  <c r="AT16" i="6"/>
  <c r="AR16" i="6"/>
  <c r="AR23" i="6" s="1"/>
  <c r="AT23" i="6" s="1"/>
  <c r="AQ16" i="6"/>
  <c r="AO16" i="6"/>
  <c r="AO23" i="6" s="1"/>
  <c r="AQ23" i="6" s="1"/>
  <c r="AN16" i="6"/>
  <c r="AL16" i="6"/>
  <c r="AL23" i="6" s="1"/>
  <c r="AN23" i="6" s="1"/>
  <c r="AK16" i="6"/>
  <c r="AI16" i="6"/>
  <c r="AI23" i="6" s="1"/>
  <c r="AK23" i="6" s="1"/>
  <c r="AE16" i="6"/>
  <c r="AC16" i="6"/>
  <c r="AC23" i="6" s="1"/>
  <c r="AE23" i="6" s="1"/>
  <c r="AB16" i="6"/>
  <c r="Z16" i="6"/>
  <c r="Z23" i="6" s="1"/>
  <c r="AB23" i="6" s="1"/>
  <c r="Y16" i="6"/>
  <c r="W16" i="6"/>
  <c r="W23" i="6" s="1"/>
  <c r="Y23" i="6" s="1"/>
  <c r="V16" i="6"/>
  <c r="T16" i="6"/>
  <c r="T23" i="6" s="1"/>
  <c r="V23" i="6" s="1"/>
  <c r="S16" i="6"/>
  <c r="Q16" i="6"/>
  <c r="Q23" i="6" s="1"/>
  <c r="S23" i="6" s="1"/>
  <c r="P16" i="6"/>
  <c r="N16" i="6"/>
  <c r="N23" i="6" s="1"/>
  <c r="P23" i="6" s="1"/>
  <c r="M16" i="6"/>
  <c r="K16" i="6"/>
  <c r="K23" i="6" s="1"/>
  <c r="M23" i="6" s="1"/>
  <c r="J16" i="6"/>
  <c r="H16" i="6"/>
  <c r="H23" i="6" s="1"/>
  <c r="J23" i="6" s="1"/>
  <c r="G16" i="6"/>
  <c r="E16" i="6"/>
  <c r="E23" i="6" s="1"/>
  <c r="G23" i="6" s="1"/>
  <c r="D16" i="6"/>
  <c r="B16" i="6"/>
  <c r="B23" i="6" s="1"/>
  <c r="D23" i="6" s="1"/>
  <c r="BM15" i="6"/>
  <c r="BH15" i="6"/>
  <c r="BJ15" i="6" s="1"/>
  <c r="BE15" i="6"/>
  <c r="BG15" i="6" s="1"/>
  <c r="AZ15" i="6"/>
  <c r="AW15" i="6"/>
  <c r="AT15" i="6"/>
  <c r="AQ15" i="6"/>
  <c r="AN15" i="6"/>
  <c r="AE15" i="6"/>
  <c r="AB15" i="6"/>
  <c r="Y15" i="6"/>
  <c r="V15" i="6"/>
  <c r="S15" i="6"/>
  <c r="P15" i="6"/>
  <c r="M15" i="6"/>
  <c r="J15" i="6"/>
  <c r="G15" i="6"/>
  <c r="D15" i="6"/>
  <c r="BM14" i="6"/>
  <c r="BH14" i="6"/>
  <c r="BJ14" i="6" s="1"/>
  <c r="BG14" i="6"/>
  <c r="BE14" i="6"/>
  <c r="AZ14" i="6"/>
  <c r="AW14" i="6"/>
  <c r="AT14" i="6"/>
  <c r="AQ14" i="6"/>
  <c r="AN14" i="6"/>
  <c r="AE14" i="6"/>
  <c r="AB14" i="6"/>
  <c r="Y14" i="6"/>
  <c r="V14" i="6"/>
  <c r="S14" i="6"/>
  <c r="P14" i="6"/>
  <c r="M14" i="6"/>
  <c r="J14" i="6"/>
  <c r="G14" i="6"/>
  <c r="D14" i="6"/>
  <c r="BM13" i="6"/>
  <c r="BH13" i="6"/>
  <c r="BJ13" i="6" s="1"/>
  <c r="AZ13" i="6"/>
  <c r="AW13" i="6"/>
  <c r="AT13" i="6"/>
  <c r="AQ13" i="6"/>
  <c r="AN13" i="6"/>
  <c r="AE13" i="6"/>
  <c r="AB13" i="6"/>
  <c r="Y13" i="6"/>
  <c r="V13" i="6"/>
  <c r="S13" i="6"/>
  <c r="P13" i="6"/>
  <c r="M13" i="6"/>
  <c r="J13" i="6"/>
  <c r="G13" i="6"/>
  <c r="D13" i="6"/>
  <c r="BM12" i="6"/>
  <c r="BJ12" i="6"/>
  <c r="BH12" i="6"/>
  <c r="BE12" i="6"/>
  <c r="BG12" i="6" s="1"/>
  <c r="AZ12" i="6"/>
  <c r="AW12" i="6"/>
  <c r="AT12" i="6"/>
  <c r="AQ12" i="6"/>
  <c r="AN12" i="6"/>
  <c r="AE12" i="6"/>
  <c r="AB12" i="6"/>
  <c r="Y12" i="6"/>
  <c r="V12" i="6"/>
  <c r="S12" i="6"/>
  <c r="P12" i="6"/>
  <c r="M12" i="6"/>
  <c r="J12" i="6"/>
  <c r="G12" i="6"/>
  <c r="D12" i="6"/>
  <c r="BM11" i="6"/>
  <c r="BH11" i="6"/>
  <c r="BJ11" i="6" s="1"/>
  <c r="AZ11" i="6"/>
  <c r="AW11" i="6"/>
  <c r="AT11" i="6"/>
  <c r="AQ11" i="6"/>
  <c r="AN11" i="6"/>
  <c r="AE11" i="6"/>
  <c r="AB11" i="6"/>
  <c r="Y11" i="6"/>
  <c r="V11" i="6"/>
  <c r="S11" i="6"/>
  <c r="P11" i="6"/>
  <c r="M11" i="6"/>
  <c r="J11" i="6"/>
  <c r="G11" i="6"/>
  <c r="D11" i="6"/>
  <c r="BM10" i="6"/>
  <c r="BJ10" i="6"/>
  <c r="BH10" i="6"/>
  <c r="BG10" i="6"/>
  <c r="BE10" i="6"/>
  <c r="AZ10" i="6"/>
  <c r="AW10" i="6"/>
  <c r="AT10" i="6"/>
  <c r="AQ10" i="6"/>
  <c r="AN10" i="6"/>
  <c r="AE10" i="6"/>
  <c r="AB10" i="6"/>
  <c r="Y10" i="6"/>
  <c r="V10" i="6"/>
  <c r="S10" i="6"/>
  <c r="P10" i="6"/>
  <c r="M10" i="6"/>
  <c r="J10" i="6"/>
  <c r="G10" i="6"/>
  <c r="D10" i="6"/>
  <c r="BM9" i="6"/>
  <c r="BH9" i="6"/>
  <c r="BJ9" i="6" s="1"/>
  <c r="AZ9" i="6"/>
  <c r="AW9" i="6"/>
  <c r="AT9" i="6"/>
  <c r="AQ9" i="6"/>
  <c r="AN9" i="6"/>
  <c r="AE9" i="6"/>
  <c r="AB9" i="6"/>
  <c r="Y9" i="6"/>
  <c r="V9" i="6"/>
  <c r="S9" i="6"/>
  <c r="P9" i="6"/>
  <c r="M9" i="6"/>
  <c r="J9" i="6"/>
  <c r="G9" i="6"/>
  <c r="D9" i="6"/>
  <c r="BM8" i="6"/>
  <c r="BJ8" i="6"/>
  <c r="BH8" i="6"/>
  <c r="BG8" i="6"/>
  <c r="BE8" i="6"/>
  <c r="AZ8" i="6"/>
  <c r="AW8" i="6"/>
  <c r="AT8" i="6"/>
  <c r="AQ8" i="6"/>
  <c r="AN8" i="6"/>
  <c r="AE8" i="6"/>
  <c r="AB8" i="6"/>
  <c r="Y8" i="6"/>
  <c r="V8" i="6"/>
  <c r="S8" i="6"/>
  <c r="P8" i="6"/>
  <c r="M8" i="6"/>
  <c r="J8" i="6"/>
  <c r="G8" i="6"/>
  <c r="D8" i="6"/>
  <c r="BM7" i="6"/>
  <c r="BH7" i="6"/>
  <c r="BJ7" i="6" s="1"/>
  <c r="AZ7" i="6"/>
  <c r="AW7" i="6"/>
  <c r="AT7" i="6"/>
  <c r="AQ7" i="6"/>
  <c r="AN7" i="6"/>
  <c r="AE7" i="6"/>
  <c r="AB7" i="6"/>
  <c r="Y7" i="6"/>
  <c r="V7" i="6"/>
  <c r="S7" i="6"/>
  <c r="P7" i="6"/>
  <c r="M7" i="6"/>
  <c r="J7" i="6"/>
  <c r="G7" i="6"/>
  <c r="D7" i="6"/>
  <c r="BM6" i="6"/>
  <c r="BJ6" i="6"/>
  <c r="BH6" i="6"/>
  <c r="BG6" i="6"/>
  <c r="BE6" i="6"/>
  <c r="AZ6" i="6"/>
  <c r="AW6" i="6"/>
  <c r="AT6" i="6"/>
  <c r="AQ6" i="6"/>
  <c r="AN6" i="6"/>
  <c r="AF6" i="6"/>
  <c r="AF16" i="6" s="1"/>
  <c r="AE6" i="6"/>
  <c r="AB6" i="6"/>
  <c r="Y6" i="6"/>
  <c r="V6" i="6"/>
  <c r="S6" i="6"/>
  <c r="P6" i="6"/>
  <c r="M6" i="6"/>
  <c r="J6" i="6"/>
  <c r="G6" i="6"/>
  <c r="D6" i="6"/>
  <c r="BE16" i="7" l="1"/>
  <c r="BG7" i="7"/>
  <c r="BG10" i="7"/>
  <c r="BG11" i="7"/>
  <c r="BG14" i="7"/>
  <c r="BG15" i="7"/>
  <c r="I16" i="7"/>
  <c r="L16" i="7"/>
  <c r="BF22" i="7"/>
  <c r="BE17" i="6"/>
  <c r="BE20" i="6"/>
  <c r="BG20" i="6" s="1"/>
  <c r="BE7" i="6"/>
  <c r="BG7" i="6" s="1"/>
  <c r="BE9" i="6"/>
  <c r="BG9" i="6" s="1"/>
  <c r="BE11" i="6"/>
  <c r="BG11" i="6" s="1"/>
  <c r="BE13" i="6"/>
  <c r="BG13" i="6" s="1"/>
  <c r="AF23" i="6"/>
  <c r="BH22" i="6"/>
  <c r="BJ22" i="6" s="1"/>
  <c r="AK22" i="6"/>
  <c r="BK23" i="6"/>
  <c r="S16" i="7"/>
  <c r="AJ6" i="7"/>
  <c r="AH16" i="7"/>
  <c r="BF16" i="7"/>
  <c r="BF23" i="7" s="1"/>
  <c r="BG9" i="7"/>
  <c r="AJ10" i="7"/>
  <c r="AH17" i="6"/>
  <c r="BG17" i="6"/>
  <c r="AA6" i="7"/>
  <c r="Y16" i="7"/>
  <c r="BG6" i="7"/>
  <c r="BH23" i="7"/>
  <c r="BJ23" i="7" s="1"/>
  <c r="BJ16" i="7"/>
  <c r="S22" i="7"/>
  <c r="U22" i="7" s="1"/>
  <c r="Y22" i="7"/>
  <c r="AA22" i="7" s="1"/>
  <c r="AO17" i="8"/>
  <c r="AQ7" i="8"/>
  <c r="D16" i="7"/>
  <c r="X16" i="7"/>
  <c r="AD16" i="7"/>
  <c r="AG16" i="7"/>
  <c r="BE22" i="7"/>
  <c r="BG22" i="7" s="1"/>
  <c r="BG17" i="7"/>
  <c r="BG18" i="7"/>
  <c r="AH22" i="7"/>
  <c r="AJ22" i="7" s="1"/>
  <c r="D17" i="8"/>
  <c r="G17" i="8"/>
  <c r="J17" i="8"/>
  <c r="M17" i="8"/>
  <c r="P17" i="8"/>
  <c r="S17" i="8"/>
  <c r="V17" i="8"/>
  <c r="Y17" i="8"/>
  <c r="AB17" i="8"/>
  <c r="AE17" i="8"/>
  <c r="AH17" i="8"/>
  <c r="AK17" i="8"/>
  <c r="AQ18" i="8"/>
  <c r="BE23" i="7" l="1"/>
  <c r="BG23" i="7" s="1"/>
  <c r="BE22" i="6"/>
  <c r="BG22" i="6" s="1"/>
  <c r="BE16" i="6"/>
  <c r="BM23" i="6"/>
  <c r="BH23" i="6"/>
  <c r="BJ23" i="6" s="1"/>
  <c r="AO24" i="8"/>
  <c r="AQ24" i="8" s="1"/>
  <c r="AQ17" i="8"/>
  <c r="BG16" i="7"/>
  <c r="Y23" i="7"/>
  <c r="AA23" i="7" s="1"/>
  <c r="AA16" i="7"/>
  <c r="AH23" i="7"/>
  <c r="AJ23" i="7" s="1"/>
  <c r="AJ16" i="7"/>
  <c r="S23" i="7"/>
  <c r="U23" i="7" s="1"/>
  <c r="U16" i="7"/>
  <c r="BG16" i="6" l="1"/>
  <c r="BE23" i="6"/>
  <c r="BG23" i="6" s="1"/>
  <c r="AA22" i="5"/>
  <c r="AA23" i="5"/>
  <c r="AA16" i="5"/>
  <c r="V17" i="5"/>
  <c r="U13" i="5" l="1"/>
  <c r="M22" i="5"/>
  <c r="M23" i="5" s="1"/>
  <c r="O22" i="5"/>
  <c r="O23" i="5" s="1"/>
  <c r="I22" i="5"/>
  <c r="I23" i="5"/>
  <c r="K22" i="5"/>
  <c r="K23" i="5"/>
  <c r="AL23" i="5"/>
  <c r="AJ23" i="5"/>
  <c r="S23" i="5"/>
  <c r="AL22" i="5"/>
  <c r="AJ22" i="5"/>
  <c r="AG22" i="5"/>
  <c r="AI22" i="5" s="1"/>
  <c r="AE22" i="5"/>
  <c r="AC22" i="5"/>
  <c r="Z22" i="5"/>
  <c r="AB22" i="5" s="1"/>
  <c r="W22" i="5"/>
  <c r="Y22" i="5" s="1"/>
  <c r="P22" i="5"/>
  <c r="R22" i="5" s="1"/>
  <c r="N22" i="5"/>
  <c r="L22" i="5"/>
  <c r="J22" i="5"/>
  <c r="F22" i="5"/>
  <c r="E22" i="5"/>
  <c r="C22" i="5"/>
  <c r="B22" i="5"/>
  <c r="H22" i="5" s="1"/>
  <c r="AI21" i="5"/>
  <c r="AB21" i="5"/>
  <c r="Y21" i="5"/>
  <c r="U21" i="5"/>
  <c r="R21" i="5"/>
  <c r="H21" i="5"/>
  <c r="G21" i="5"/>
  <c r="D21" i="5"/>
  <c r="AI20" i="5"/>
  <c r="AB20" i="5"/>
  <c r="Y20" i="5"/>
  <c r="U20" i="5"/>
  <c r="R20" i="5"/>
  <c r="H20" i="5"/>
  <c r="G20" i="5"/>
  <c r="D20" i="5"/>
  <c r="AI19" i="5"/>
  <c r="AB19" i="5"/>
  <c r="Y19" i="5"/>
  <c r="U19" i="5"/>
  <c r="R19" i="5"/>
  <c r="H19" i="5"/>
  <c r="G19" i="5"/>
  <c r="D19" i="5"/>
  <c r="AI18" i="5"/>
  <c r="AB18" i="5"/>
  <c r="Y18" i="5"/>
  <c r="U18" i="5"/>
  <c r="R18" i="5"/>
  <c r="H18" i="5"/>
  <c r="G18" i="5"/>
  <c r="D18" i="5"/>
  <c r="AI17" i="5"/>
  <c r="AB17" i="5"/>
  <c r="Y17" i="5"/>
  <c r="U17" i="5"/>
  <c r="U23" i="5" s="1"/>
  <c r="R17" i="5"/>
  <c r="H17" i="5"/>
  <c r="G17" i="5"/>
  <c r="D17" i="5"/>
  <c r="AL16" i="5"/>
  <c r="AJ16" i="5"/>
  <c r="AI16" i="5"/>
  <c r="AG16" i="5"/>
  <c r="AG23" i="5" s="1"/>
  <c r="AI23" i="5" s="1"/>
  <c r="AE16" i="5"/>
  <c r="AE23" i="5" s="1"/>
  <c r="AC16" i="5"/>
  <c r="AC23" i="5" s="1"/>
  <c r="AB16" i="5"/>
  <c r="Z16" i="5"/>
  <c r="Z23" i="5" s="1"/>
  <c r="AB23" i="5" s="1"/>
  <c r="Y16" i="5"/>
  <c r="W16" i="5"/>
  <c r="W23" i="5" s="1"/>
  <c r="Y23" i="5" s="1"/>
  <c r="U16" i="5"/>
  <c r="R16" i="5"/>
  <c r="P16" i="5"/>
  <c r="P23" i="5" s="1"/>
  <c r="R23" i="5" s="1"/>
  <c r="N16" i="5"/>
  <c r="N23" i="5" s="1"/>
  <c r="L16" i="5"/>
  <c r="J16" i="5"/>
  <c r="J23" i="5" s="1"/>
  <c r="F16" i="5"/>
  <c r="E16" i="5"/>
  <c r="E23" i="5" s="1"/>
  <c r="C16" i="5"/>
  <c r="C23" i="5" s="1"/>
  <c r="B16" i="5"/>
  <c r="B23" i="5" s="1"/>
  <c r="AI15" i="5"/>
  <c r="AB15" i="5"/>
  <c r="Y15" i="5"/>
  <c r="U15" i="5"/>
  <c r="R15" i="5"/>
  <c r="H15" i="5"/>
  <c r="G15" i="5"/>
  <c r="D15" i="5"/>
  <c r="AI14" i="5"/>
  <c r="AB14" i="5"/>
  <c r="Y14" i="5"/>
  <c r="U14" i="5"/>
  <c r="R14" i="5"/>
  <c r="H14" i="5"/>
  <c r="G14" i="5"/>
  <c r="D14" i="5"/>
  <c r="AI13" i="5"/>
  <c r="AB13" i="5"/>
  <c r="Y13" i="5"/>
  <c r="R13" i="5"/>
  <c r="H13" i="5"/>
  <c r="G13" i="5"/>
  <c r="D13" i="5"/>
  <c r="AI12" i="5"/>
  <c r="AB12" i="5"/>
  <c r="Y12" i="5"/>
  <c r="U12" i="5"/>
  <c r="R12" i="5"/>
  <c r="H12" i="5"/>
  <c r="G12" i="5"/>
  <c r="D12" i="5"/>
  <c r="AI11" i="5"/>
  <c r="AB11" i="5"/>
  <c r="Y11" i="5"/>
  <c r="U11" i="5"/>
  <c r="R11" i="5"/>
  <c r="H11" i="5"/>
  <c r="G11" i="5"/>
  <c r="D11" i="5"/>
  <c r="AI10" i="5"/>
  <c r="AB10" i="5"/>
  <c r="Y10" i="5"/>
  <c r="U10" i="5"/>
  <c r="R10" i="5"/>
  <c r="H10" i="5"/>
  <c r="G10" i="5"/>
  <c r="D10" i="5"/>
  <c r="AI9" i="5"/>
  <c r="AB9" i="5"/>
  <c r="Y9" i="5"/>
  <c r="U9" i="5"/>
  <c r="R9" i="5"/>
  <c r="H9" i="5"/>
  <c r="G9" i="5"/>
  <c r="D9" i="5"/>
  <c r="AI8" i="5"/>
  <c r="AB8" i="5"/>
  <c r="Y8" i="5"/>
  <c r="U8" i="5"/>
  <c r="R8" i="5"/>
  <c r="H8" i="5"/>
  <c r="G8" i="5"/>
  <c r="D8" i="5"/>
  <c r="AI7" i="5"/>
  <c r="AB7" i="5"/>
  <c r="Y7" i="5"/>
  <c r="U7" i="5"/>
  <c r="R7" i="5"/>
  <c r="H7" i="5"/>
  <c r="G7" i="5"/>
  <c r="D7" i="5"/>
  <c r="AI6" i="5"/>
  <c r="AB6" i="5"/>
  <c r="Y6" i="5"/>
  <c r="U6" i="5"/>
  <c r="R6" i="5"/>
  <c r="H6" i="5"/>
  <c r="G6" i="5"/>
  <c r="D6" i="5"/>
  <c r="M5" i="5"/>
  <c r="O5" i="5" s="1"/>
  <c r="Q5" i="5" s="1"/>
  <c r="T5" i="5" s="1"/>
  <c r="V5" i="5" s="1"/>
  <c r="X5" i="5" s="1"/>
  <c r="AA5" i="5" s="1"/>
  <c r="AD5" i="5" s="1"/>
  <c r="AF5" i="5" s="1"/>
  <c r="AH5" i="5" s="1"/>
  <c r="AK5" i="5" s="1"/>
  <c r="AM5" i="5" s="1"/>
  <c r="L5" i="5"/>
  <c r="N5" i="5" s="1"/>
  <c r="P5" i="5" s="1"/>
  <c r="S5" i="5" s="1"/>
  <c r="U5" i="5" s="1"/>
  <c r="W5" i="5" s="1"/>
  <c r="Z5" i="5" s="1"/>
  <c r="AC5" i="5" s="1"/>
  <c r="AE5" i="5" s="1"/>
  <c r="AG5" i="5" s="1"/>
  <c r="AJ5" i="5" s="1"/>
  <c r="AL5" i="5" s="1"/>
  <c r="F23" i="5" l="1"/>
  <c r="G22" i="5"/>
  <c r="H23" i="5"/>
  <c r="D23" i="5"/>
  <c r="G23" i="5"/>
  <c r="H16" i="5"/>
  <c r="D22" i="5"/>
  <c r="G16" i="5"/>
  <c r="U22" i="5"/>
  <c r="AK6" i="6" l="1"/>
  <c r="AK15" i="6"/>
  <c r="AK14" i="6"/>
  <c r="AK13" i="6"/>
  <c r="AK12" i="6"/>
  <c r="AK11" i="6"/>
  <c r="AK10" i="6"/>
  <c r="AK9" i="6"/>
  <c r="AK8" i="6"/>
  <c r="AK7" i="6"/>
  <c r="AG6" i="6"/>
  <c r="AH6" i="6" s="1"/>
  <c r="AG8" i="6"/>
  <c r="AH8" i="6" s="1"/>
  <c r="AG10" i="6"/>
  <c r="AH10" i="6" s="1"/>
  <c r="AG12" i="6"/>
  <c r="AH12" i="6" s="1"/>
  <c r="AG14" i="6"/>
  <c r="AH14" i="6" s="1"/>
  <c r="AG7" i="6"/>
  <c r="AH7" i="6" s="1"/>
  <c r="AG9" i="6"/>
  <c r="AH9" i="6" s="1"/>
  <c r="AG11" i="6"/>
  <c r="AH11" i="6" s="1"/>
  <c r="AG13" i="6"/>
  <c r="AH13" i="6" s="1"/>
  <c r="AG15" i="6"/>
  <c r="AH15" i="6" s="1"/>
  <c r="AG16" i="6" l="1"/>
  <c r="AG23" i="6" l="1"/>
  <c r="AH23" i="6" s="1"/>
  <c r="AH16" i="6"/>
</calcChain>
</file>

<file path=xl/sharedStrings.xml><?xml version="1.0" encoding="utf-8"?>
<sst xmlns="http://schemas.openxmlformats.org/spreadsheetml/2006/main" count="376" uniqueCount="124">
  <si>
    <t>（単位：千円）</t>
  </si>
  <si>
    <t>歳入総額</t>
    <rPh sb="0" eb="2">
      <t>サイニュウ</t>
    </rPh>
    <rPh sb="2" eb="4">
      <t>ソウガク</t>
    </rPh>
    <phoneticPr fontId="2"/>
  </si>
  <si>
    <t>歳出総額</t>
    <rPh sb="0" eb="2">
      <t>サイシュツ</t>
    </rPh>
    <rPh sb="2" eb="4">
      <t>ソウガク</t>
    </rPh>
    <phoneticPr fontId="2"/>
  </si>
  <si>
    <t>形式収支（歳入-歳出）</t>
    <rPh sb="0" eb="2">
      <t>ケイシキ</t>
    </rPh>
    <rPh sb="2" eb="4">
      <t>シュウシ</t>
    </rPh>
    <rPh sb="5" eb="7">
      <t>サイニュウ</t>
    </rPh>
    <rPh sb="8" eb="10">
      <t>サイシュツ</t>
    </rPh>
    <phoneticPr fontId="2"/>
  </si>
  <si>
    <t>実質収支</t>
  </si>
  <si>
    <t>単年度収支</t>
  </si>
  <si>
    <t>実質単年度収支</t>
    <rPh sb="5" eb="7">
      <t>シュウシ</t>
    </rPh>
    <phoneticPr fontId="2"/>
  </si>
  <si>
    <t>標準財政規模</t>
  </si>
  <si>
    <t>財政力指数
（3ヵ年平均）</t>
    <rPh sb="0" eb="3">
      <t>ザイセイリョク</t>
    </rPh>
    <rPh sb="3" eb="5">
      <t>シスウ</t>
    </rPh>
    <rPh sb="9" eb="10">
      <t>ネン</t>
    </rPh>
    <rPh sb="10" eb="12">
      <t>ヘイキン</t>
    </rPh>
    <phoneticPr fontId="2"/>
  </si>
  <si>
    <t>実質収支比率</t>
    <rPh sb="0" eb="2">
      <t>ジッシツ</t>
    </rPh>
    <rPh sb="2" eb="4">
      <t>シュウシ</t>
    </rPh>
    <rPh sb="4" eb="6">
      <t>ヒリツ</t>
    </rPh>
    <phoneticPr fontId="2"/>
  </si>
  <si>
    <t>地方債現在高</t>
  </si>
  <si>
    <t>基金残高</t>
    <rPh sb="0" eb="2">
      <t>キキン</t>
    </rPh>
    <rPh sb="2" eb="4">
      <t>ザンダカ</t>
    </rPh>
    <phoneticPr fontId="2"/>
  </si>
  <si>
    <t>うち財政調整基金残高</t>
  </si>
  <si>
    <t>うち減債基金残高</t>
  </si>
  <si>
    <t>債務負担行為支出予定額</t>
    <rPh sb="0" eb="2">
      <t>サイム</t>
    </rPh>
    <rPh sb="2" eb="4">
      <t>フタン</t>
    </rPh>
    <rPh sb="4" eb="6">
      <t>コウイ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</si>
  <si>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</si>
  <si>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公債費負担比率</t>
    <rPh sb="3" eb="5">
      <t>フタン</t>
    </rPh>
    <rPh sb="5" eb="7">
      <t>ヒリツ</t>
    </rPh>
    <phoneticPr fontId="2"/>
  </si>
  <si>
    <t>伸率</t>
    <rPh sb="0" eb="1">
      <t>ノ</t>
    </rPh>
    <rPh sb="1" eb="2">
      <t>リツ</t>
    </rPh>
    <phoneticPr fontId="2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</si>
  <si>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</si>
  <si>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</si>
  <si>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</si>
  <si>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</si>
  <si>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</si>
  <si>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</si>
  <si>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</si>
  <si>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</si>
  <si>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  <rPh sb="0" eb="3">
      <t>ナントシ</t>
    </rPh>
    <phoneticPr fontId="2"/>
  </si>
  <si>
    <t>射水市</t>
    <rPh sb="0" eb="3">
      <t>イミズシ</t>
    </rPh>
    <phoneticPr fontId="2"/>
  </si>
  <si>
    <t>市　計</t>
  </si>
  <si>
    <t>舟橋村</t>
  </si>
  <si>
    <t>上市町</t>
  </si>
  <si>
    <t>立山町</t>
  </si>
  <si>
    <t>入善町</t>
  </si>
  <si>
    <t>朝日町</t>
  </si>
  <si>
    <t>町村計</t>
  </si>
  <si>
    <t>市町村計</t>
    <rPh sb="0" eb="3">
      <t>シチョウソン</t>
    </rPh>
    <phoneticPr fontId="2"/>
  </si>
  <si>
    <t>※　経常収支比率　　　減収補てん債、臨時財政対策債を経常一般財源等に加算。</t>
    <rPh sb="2" eb="4">
      <t>ケイジョウ</t>
    </rPh>
    <rPh sb="4" eb="6">
      <t>シュウシ</t>
    </rPh>
    <rPh sb="6" eb="8">
      <t>ヒリツ</t>
    </rPh>
    <rPh sb="11" eb="13">
      <t>ゲンシュウ</t>
    </rPh>
    <rPh sb="13" eb="14">
      <t>ホ</t>
    </rPh>
    <rPh sb="16" eb="17">
      <t>サイ</t>
    </rPh>
    <rPh sb="18" eb="20">
      <t>リンジ</t>
    </rPh>
    <rPh sb="20" eb="22">
      <t>ザイセイ</t>
    </rPh>
    <rPh sb="22" eb="24">
      <t>タイサク</t>
    </rPh>
    <rPh sb="24" eb="25">
      <t>サイ</t>
    </rPh>
    <rPh sb="26" eb="28">
      <t>ケイジョウ</t>
    </rPh>
    <rPh sb="28" eb="30">
      <t>イッパン</t>
    </rPh>
    <rPh sb="30" eb="32">
      <t>ザイゲン</t>
    </rPh>
    <rPh sb="32" eb="33">
      <t>トウ</t>
    </rPh>
    <rPh sb="34" eb="36">
      <t>カサン</t>
    </rPh>
    <phoneticPr fontId="2"/>
  </si>
  <si>
    <t>※　公債費負担比率　　繰上償還充当一般財源等を公債費充当一般財源等から除外。</t>
    <rPh sb="2" eb="4">
      <t>コウサイ</t>
    </rPh>
    <rPh sb="4" eb="5">
      <t>ヒ</t>
    </rPh>
    <rPh sb="5" eb="7">
      <t>フタン</t>
    </rPh>
    <rPh sb="7" eb="9">
      <t>ヒリツ</t>
    </rPh>
    <rPh sb="11" eb="13">
      <t>クリアゲ</t>
    </rPh>
    <rPh sb="13" eb="15">
      <t>ショウカン</t>
    </rPh>
    <rPh sb="15" eb="17">
      <t>ジュウトウ</t>
    </rPh>
    <rPh sb="17" eb="19">
      <t>イッパン</t>
    </rPh>
    <rPh sb="19" eb="21">
      <t>ザイゲン</t>
    </rPh>
    <rPh sb="21" eb="22">
      <t>トウ</t>
    </rPh>
    <rPh sb="23" eb="25">
      <t>コウサイ</t>
    </rPh>
    <rPh sb="25" eb="26">
      <t>ヒ</t>
    </rPh>
    <rPh sb="26" eb="28">
      <t>ジュウトウ</t>
    </rPh>
    <rPh sb="28" eb="30">
      <t>イッパン</t>
    </rPh>
    <rPh sb="30" eb="32">
      <t>ザイゲン</t>
    </rPh>
    <rPh sb="32" eb="33">
      <t>トウ</t>
    </rPh>
    <rPh sb="35" eb="37">
      <t>ジョガイ</t>
    </rPh>
    <phoneticPr fontId="2"/>
  </si>
  <si>
    <t>※　各指標の平均は、単純平均。</t>
  </si>
  <si>
    <t>市町村税</t>
    <rPh sb="0" eb="2">
      <t>シチョウ</t>
    </rPh>
    <rPh sb="2" eb="4">
      <t>ソンゼイ</t>
    </rPh>
    <phoneticPr fontId="1"/>
  </si>
  <si>
    <t>地方譲与税</t>
  </si>
  <si>
    <t>地方特例交付金</t>
  </si>
  <si>
    <t>地方交付税</t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</si>
  <si>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</si>
  <si>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その他の一般財源</t>
    <rPh sb="2" eb="3">
      <t>タ</t>
    </rPh>
    <rPh sb="4" eb="6">
      <t>イッパン</t>
    </rPh>
    <rPh sb="6" eb="8">
      <t>ザイゲン</t>
    </rPh>
    <phoneticPr fontId="1"/>
  </si>
  <si>
    <t>一般財源小計</t>
    <rPh sb="0" eb="2">
      <t>イッパン</t>
    </rPh>
    <rPh sb="2" eb="4">
      <t>ザイゲン</t>
    </rPh>
    <rPh sb="4" eb="5">
      <t>ショウ</t>
    </rPh>
    <rPh sb="5" eb="6">
      <t>ケイ</t>
    </rPh>
    <phoneticPr fontId="1"/>
  </si>
  <si>
    <t>分担金・負担金</t>
    <rPh sb="0" eb="3">
      <t>ブンタンキン</t>
    </rPh>
    <rPh sb="4" eb="7">
      <t>フタンキン</t>
    </rPh>
    <phoneticPr fontId="1"/>
  </si>
  <si>
    <t>使用料・手数料</t>
    <rPh sb="0" eb="3">
      <t>シヨウリョウ</t>
    </rPh>
    <rPh sb="4" eb="7">
      <t>テスウリョウ</t>
    </rPh>
    <phoneticPr fontId="1"/>
  </si>
  <si>
    <t>国・県支出金</t>
    <rPh sb="0" eb="1">
      <t>クニ</t>
    </rPh>
    <rPh sb="2" eb="3">
      <t>ケン</t>
    </rPh>
    <rPh sb="3" eb="6">
      <t>シシュツキン</t>
    </rPh>
    <phoneticPr fontId="1"/>
  </si>
  <si>
    <t>繰入金</t>
    <rPh sb="0" eb="2">
      <t>クリイレ</t>
    </rPh>
    <rPh sb="2" eb="3">
      <t>キン</t>
    </rPh>
    <phoneticPr fontId="1"/>
  </si>
  <si>
    <t>地方債</t>
  </si>
  <si>
    <t>その他</t>
    <rPh sb="2" eb="3">
      <t>タ</t>
    </rPh>
    <phoneticPr fontId="1"/>
  </si>
  <si>
    <t>特財・その他の財源小計</t>
    <rPh sb="0" eb="1">
      <t>トク</t>
    </rPh>
    <rPh sb="1" eb="2">
      <t>ザイ</t>
    </rPh>
    <rPh sb="5" eb="6">
      <t>タ</t>
    </rPh>
    <rPh sb="7" eb="9">
      <t>ザイゲン</t>
    </rPh>
    <rPh sb="9" eb="10">
      <t>ショウ</t>
    </rPh>
    <rPh sb="10" eb="11">
      <t>ケイ</t>
    </rPh>
    <phoneticPr fontId="1"/>
  </si>
  <si>
    <t>歳入合計</t>
    <rPh sb="0" eb="2">
      <t>サイニュウ</t>
    </rPh>
    <rPh sb="2" eb="4">
      <t>ゴウケイ</t>
    </rPh>
    <phoneticPr fontId="2"/>
  </si>
  <si>
    <t>伸率</t>
  </si>
  <si>
    <t>うち普通交付税</t>
    <rPh sb="2" eb="4">
      <t>フツウ</t>
    </rPh>
    <rPh sb="4" eb="7">
      <t>コウフゼイ</t>
    </rPh>
    <phoneticPr fontId="2"/>
  </si>
  <si>
    <t>うち特別交付税</t>
    <rPh sb="2" eb="4">
      <t>トクベツ</t>
    </rPh>
    <rPh sb="4" eb="7">
      <t>コウフゼイ</t>
    </rPh>
    <phoneticPr fontId="2"/>
  </si>
  <si>
    <t>※端数処理により、内訳と合計が一致しないことがある。</t>
    <rPh sb="1" eb="3">
      <t>ハスウ</t>
    </rPh>
    <rPh sb="3" eb="5">
      <t>ショリ</t>
    </rPh>
    <rPh sb="9" eb="11">
      <t>ウチワケ</t>
    </rPh>
    <rPh sb="12" eb="14">
      <t>ゴウケイ</t>
    </rPh>
    <rPh sb="15" eb="17">
      <t>イッチ</t>
    </rPh>
    <phoneticPr fontId="1"/>
  </si>
  <si>
    <t>人件費</t>
    <rPh sb="0" eb="3">
      <t>ジンケンヒ</t>
    </rPh>
    <phoneticPr fontId="1"/>
  </si>
  <si>
    <t>扶助費</t>
    <rPh sb="0" eb="3">
      <t>フジョヒ</t>
    </rPh>
    <phoneticPr fontId="1"/>
  </si>
  <si>
    <t>公債費</t>
  </si>
  <si>
    <t>義務的経費小計</t>
    <rPh sb="0" eb="3">
      <t>ギムテキ</t>
    </rPh>
    <rPh sb="3" eb="5">
      <t>ケイヒ</t>
    </rPh>
    <rPh sb="5" eb="7">
      <t>ショウケイ</t>
    </rPh>
    <phoneticPr fontId="1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</si>
  <si>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1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</si>
  <si>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1"/>
  </si>
  <si>
    <t>投資的経費小計</t>
    <rPh sb="0" eb="2">
      <t>トウシ</t>
    </rPh>
    <rPh sb="2" eb="3">
      <t>テキ</t>
    </rPh>
    <rPh sb="3" eb="5">
      <t>ケイヒ</t>
    </rPh>
    <rPh sb="5" eb="7">
      <t>ショウケイ</t>
    </rPh>
    <phoneticPr fontId="1"/>
  </si>
  <si>
    <t>物件費</t>
    <rPh sb="0" eb="3">
      <t>ブッケンヒ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</si>
  <si>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</si>
  <si>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補助費等</t>
    <rPh sb="0" eb="2">
      <t>ホジョ</t>
    </rPh>
    <rPh sb="2" eb="3">
      <t>ヒ</t>
    </rPh>
    <rPh sb="3" eb="4">
      <t>トウ</t>
    </rPh>
    <phoneticPr fontId="1"/>
  </si>
  <si>
    <t>積立金</t>
    <rPh sb="0" eb="2">
      <t>ツミタテ</t>
    </rPh>
    <rPh sb="2" eb="3">
      <t>キン</t>
    </rPh>
    <phoneticPr fontId="1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</si>
  <si>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1"/>
  </si>
  <si>
    <t>繰出金</t>
    <rPh sb="0" eb="3">
      <t>クリダシキン</t>
    </rPh>
    <phoneticPr fontId="1"/>
  </si>
  <si>
    <t>その他の経費小計</t>
    <rPh sb="2" eb="3">
      <t>タ</t>
    </rPh>
    <rPh sb="4" eb="6">
      <t>ケイヒ</t>
    </rPh>
    <rPh sb="6" eb="8">
      <t>ショウケイ</t>
    </rPh>
    <phoneticPr fontId="1"/>
  </si>
  <si>
    <t>歳出合計</t>
    <rPh sb="0" eb="2">
      <t>サイシュツ</t>
    </rPh>
    <rPh sb="2" eb="4">
      <t>ゴウケイ</t>
    </rPh>
    <phoneticPr fontId="2"/>
  </si>
  <si>
    <t>職員給</t>
    <rPh sb="0" eb="2">
      <t>ショクイン</t>
    </rPh>
    <rPh sb="2" eb="3">
      <t>キュウ</t>
    </rPh>
    <phoneticPr fontId="1"/>
  </si>
  <si>
    <t>うち元利償還金</t>
    <rPh sb="2" eb="4">
      <t>ガンリ</t>
    </rPh>
    <rPh sb="4" eb="7">
      <t>ショウカンキン</t>
    </rPh>
    <phoneticPr fontId="2"/>
  </si>
  <si>
    <t>一時借入利子</t>
    <rPh sb="0" eb="2">
      <t>イチジ</t>
    </rPh>
    <rPh sb="2" eb="4">
      <t>カリイレ</t>
    </rPh>
    <rPh sb="4" eb="6">
      <t>リシ</t>
    </rPh>
    <phoneticPr fontId="1"/>
  </si>
  <si>
    <t>うち補助事業費</t>
    <rPh sb="2" eb="4">
      <t>ホジョ</t>
    </rPh>
    <rPh sb="4" eb="7">
      <t>ジギョウヒ</t>
    </rPh>
    <phoneticPr fontId="2"/>
  </si>
  <si>
    <t>うち単独事業費</t>
    <rPh sb="2" eb="4">
      <t>タンドク</t>
    </rPh>
    <rPh sb="4" eb="7">
      <t>ジギョウヒ</t>
    </rPh>
    <phoneticPr fontId="2"/>
  </si>
  <si>
    <t>うち人件費</t>
    <rPh sb="2" eb="5">
      <t>ジンケンヒ</t>
    </rPh>
    <phoneticPr fontId="2"/>
  </si>
  <si>
    <t>伸率</t>
    <rPh sb="0" eb="1">
      <t>ノ</t>
    </rPh>
    <rPh sb="1" eb="2">
      <t>リツ</t>
    </rPh>
    <phoneticPr fontId="1"/>
  </si>
  <si>
    <t>※補助事業費には、国直轄事業負担金、受託事業費のうち補助事業費を含む。</t>
    <rPh sb="1" eb="3">
      <t>ホジョ</t>
    </rPh>
    <rPh sb="3" eb="5">
      <t>ジギョウ</t>
    </rPh>
    <rPh sb="5" eb="6">
      <t>ヒ</t>
    </rPh>
    <rPh sb="9" eb="10">
      <t>クニ</t>
    </rPh>
    <rPh sb="10" eb="12">
      <t>チョッカツ</t>
    </rPh>
    <rPh sb="12" eb="14">
      <t>ジギョウ</t>
    </rPh>
    <rPh sb="14" eb="17">
      <t>フタンキン</t>
    </rPh>
    <rPh sb="18" eb="20">
      <t>ジュタク</t>
    </rPh>
    <rPh sb="20" eb="23">
      <t>ジギョウヒ</t>
    </rPh>
    <rPh sb="26" eb="28">
      <t>ホジョ</t>
    </rPh>
    <rPh sb="28" eb="30">
      <t>ジギョウ</t>
    </rPh>
    <rPh sb="30" eb="31">
      <t>ヒ</t>
    </rPh>
    <rPh sb="32" eb="33">
      <t>フク</t>
    </rPh>
    <phoneticPr fontId="1"/>
  </si>
  <si>
    <t>※単独事業費には、県営事業負担金、同級他団体施行事業負担金、受託事業費のうち単独事業費を含む。</t>
    <rPh sb="1" eb="3">
      <t>タンドク</t>
    </rPh>
    <rPh sb="3" eb="6">
      <t>ジギョウヒ</t>
    </rPh>
    <rPh sb="9" eb="11">
      <t>ケンエイ</t>
    </rPh>
    <rPh sb="11" eb="13">
      <t>ジギョウ</t>
    </rPh>
    <rPh sb="13" eb="16">
      <t>フタンキン</t>
    </rPh>
    <rPh sb="17" eb="19">
      <t>ドウキュウ</t>
    </rPh>
    <rPh sb="19" eb="20">
      <t>タ</t>
    </rPh>
    <rPh sb="20" eb="22">
      <t>ダンタイ</t>
    </rPh>
    <rPh sb="22" eb="24">
      <t>シコウ</t>
    </rPh>
    <rPh sb="24" eb="26">
      <t>ジギョウ</t>
    </rPh>
    <rPh sb="26" eb="29">
      <t>フタンキン</t>
    </rPh>
    <rPh sb="30" eb="32">
      <t>ジュタク</t>
    </rPh>
    <rPh sb="32" eb="35">
      <t>ジギョウヒ</t>
    </rPh>
    <rPh sb="38" eb="40">
      <t>タンドク</t>
    </rPh>
    <rPh sb="40" eb="43">
      <t>ジギョウヒ</t>
    </rPh>
    <rPh sb="44" eb="45">
      <t>フク</t>
    </rPh>
    <phoneticPr fontId="1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</si>
  <si>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</si>
  <si>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</si>
  <si>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</si>
  <si>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</si>
  <si>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</si>
  <si>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</si>
  <si>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</si>
  <si>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</si>
  <si>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</si>
  <si>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</si>
  <si>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</si>
  <si>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</si>
  <si>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</si>
  <si>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－</t>
    <phoneticPr fontId="3"/>
  </si>
  <si>
    <t>元金</t>
    <rPh sb="0" eb="1">
      <t>ゲン</t>
    </rPh>
    <rPh sb="1" eb="2">
      <t>キン</t>
    </rPh>
    <phoneticPr fontId="1"/>
  </si>
  <si>
    <t>利子</t>
    <rPh sb="0" eb="2">
      <t>リシ</t>
    </rPh>
    <phoneticPr fontId="1"/>
  </si>
  <si>
    <t>-</t>
    <phoneticPr fontId="3"/>
  </si>
  <si>
    <t>（単位：千円）</t>
    <phoneticPr fontId="3"/>
  </si>
  <si>
    <t>（単位：千円）</t>
    <rPh sb="1" eb="3">
      <t>タンイ</t>
    </rPh>
    <rPh sb="4" eb="6">
      <t>センエン</t>
    </rPh>
    <phoneticPr fontId="1"/>
  </si>
  <si>
    <t>（単位：千円）</t>
    <rPh sb="1" eb="3">
      <t>タンイ</t>
    </rPh>
    <rPh sb="4" eb="6">
      <t>センエン</t>
    </rPh>
    <phoneticPr fontId="2"/>
  </si>
  <si>
    <t>※　財政関係指数の平均は単純平均を用いている。</t>
    <phoneticPr fontId="3"/>
  </si>
  <si>
    <t>令和５年度</t>
    <phoneticPr fontId="2"/>
  </si>
  <si>
    <t>伸率</t>
    <rPh sb="0" eb="1">
      <t>ノ</t>
    </rPh>
    <rPh sb="1" eb="2">
      <t>リツ</t>
    </rPh>
    <phoneticPr fontId="3"/>
  </si>
  <si>
    <t>令和５年度
個人税分</t>
    <rPh sb="4" eb="5">
      <t>ド</t>
    </rPh>
    <rPh sb="6" eb="8">
      <t>コジン</t>
    </rPh>
    <rPh sb="8" eb="9">
      <t>ゼイ</t>
    </rPh>
    <rPh sb="9" eb="10">
      <t>ブン</t>
    </rPh>
    <phoneticPr fontId="1"/>
  </si>
  <si>
    <t>令和５年度
法人税分</t>
    <rPh sb="6" eb="8">
      <t>ホウジン</t>
    </rPh>
    <rPh sb="8" eb="9">
      <t>ゼイ</t>
    </rPh>
    <rPh sb="9" eb="10">
      <t>ブン</t>
    </rPh>
    <phoneticPr fontId="1"/>
  </si>
  <si>
    <t>令和５年度
固定資産税</t>
    <rPh sb="6" eb="8">
      <t>コテイ</t>
    </rPh>
    <rPh sb="8" eb="11">
      <t>シサンゼイ</t>
    </rPh>
    <phoneticPr fontId="1"/>
  </si>
  <si>
    <t>うち臨時財政対策債
5-４５-1</t>
    <rPh sb="2" eb="4">
      <t>リンジ</t>
    </rPh>
    <rPh sb="4" eb="6">
      <t>ザイセイ</t>
    </rPh>
    <rPh sb="6" eb="8">
      <t>タイサク</t>
    </rPh>
    <rPh sb="8" eb="9">
      <t>サイ</t>
    </rPh>
    <phoneticPr fontId="2"/>
  </si>
  <si>
    <t>うち減収補てん債特例分
5-４2-1</t>
    <rPh sb="2" eb="4">
      <t>ゲンシュウ</t>
    </rPh>
    <rPh sb="4" eb="5">
      <t>ホ</t>
    </rPh>
    <rPh sb="7" eb="8">
      <t>サイ</t>
    </rPh>
    <rPh sb="8" eb="9">
      <t>トク</t>
    </rPh>
    <rPh sb="9" eb="10">
      <t>レイ</t>
    </rPh>
    <rPh sb="10" eb="11">
      <t>ブン</t>
    </rPh>
    <phoneticPr fontId="2"/>
  </si>
  <si>
    <t>令和５年度</t>
    <phoneticPr fontId="3"/>
  </si>
  <si>
    <t>皆増</t>
    <rPh sb="0" eb="2">
      <t>カイゾウ</t>
    </rPh>
    <phoneticPr fontId="3"/>
  </si>
  <si>
    <t>令和６年度市町村普通会計決算状況一覧表</t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ジョウキョウ</t>
    </rPh>
    <rPh sb="16" eb="19">
      <t>イチランヒョウ</t>
    </rPh>
    <phoneticPr fontId="2"/>
  </si>
  <si>
    <t>令和６年度</t>
    <phoneticPr fontId="2"/>
  </si>
  <si>
    <t>令和６年度</t>
    <phoneticPr fontId="3"/>
  </si>
  <si>
    <t>令和６年度
個人税分</t>
    <rPh sb="4" eb="5">
      <t>ド</t>
    </rPh>
    <rPh sb="6" eb="8">
      <t>コジン</t>
    </rPh>
    <rPh sb="8" eb="9">
      <t>ゼイ</t>
    </rPh>
    <rPh sb="9" eb="10">
      <t>ブン</t>
    </rPh>
    <phoneticPr fontId="1"/>
  </si>
  <si>
    <t>令和６年度
法人税分</t>
    <rPh sb="6" eb="8">
      <t>ホウジン</t>
    </rPh>
    <rPh sb="8" eb="9">
      <t>ゼイ</t>
    </rPh>
    <rPh sb="9" eb="10">
      <t>ブン</t>
    </rPh>
    <phoneticPr fontId="1"/>
  </si>
  <si>
    <t>令和６年度
固定資産税</t>
    <rPh sb="6" eb="8">
      <t>コテイ</t>
    </rPh>
    <rPh sb="8" eb="11">
      <t>シサンゼイ</t>
    </rPh>
    <phoneticPr fontId="1"/>
  </si>
  <si>
    <t>令和６年度</t>
    <rPh sb="4" eb="5">
      <t>ド</t>
    </rPh>
    <phoneticPr fontId="1"/>
  </si>
  <si>
    <t>令和５年度</t>
    <rPh sb="3" eb="4">
      <t>ネン</t>
    </rPh>
    <rPh sb="4" eb="5">
      <t>ド</t>
    </rPh>
    <phoneticPr fontId="1"/>
  </si>
  <si>
    <t>令和６年度市町村普通会計決算歳出一覧（性質別）</t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サイシュツ</t>
    </rPh>
    <rPh sb="16" eb="18">
      <t>イチラン</t>
    </rPh>
    <rPh sb="19" eb="21">
      <t>セイシツ</t>
    </rPh>
    <rPh sb="21" eb="22">
      <t>ベツ</t>
    </rPh>
    <phoneticPr fontId="2"/>
  </si>
  <si>
    <t>令和６年度市町村普通会計決算歳出一覧（目的別）</t>
    <rPh sb="0" eb="2">
      <t>レイワ</t>
    </rPh>
    <rPh sb="3" eb="5">
      <t>ネンド</t>
    </rPh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サイシュツ</t>
    </rPh>
    <rPh sb="16" eb="18">
      <t>イチラン</t>
    </rPh>
    <rPh sb="19" eb="21">
      <t>モクテキ</t>
    </rPh>
    <rPh sb="21" eb="22">
      <t>ベツ</t>
    </rPh>
    <phoneticPr fontId="2"/>
  </si>
  <si>
    <t>令和６年度市町村普通会計決算歳入一覧</t>
    <rPh sb="5" eb="8">
      <t>シチョウソン</t>
    </rPh>
    <rPh sb="8" eb="10">
      <t>フツウ</t>
    </rPh>
    <rPh sb="10" eb="12">
      <t>カイケイ</t>
    </rPh>
    <rPh sb="12" eb="14">
      <t>ケッサン</t>
    </rPh>
    <rPh sb="14" eb="16">
      <t>サイニュウ</t>
    </rPh>
    <rPh sb="16" eb="18">
      <t>イチラン</t>
    </rPh>
    <phoneticPr fontId="2"/>
  </si>
  <si>
    <t>皆増</t>
    <rPh sb="0" eb="1">
      <t>ミンナ</t>
    </rPh>
    <rPh sb="1" eb="2">
      <t>ゾウ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</si>
</sst>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%"/>
    <numFmt numFmtId="178" formatCode="#,##0.0;[Red]\-#,##0.0"/>
    <numFmt numFmtId="179" formatCode="0.0;&quot;▲ &quot;0.0"/>
    <numFmt numFmtId="180" formatCode="#,##0_);[Red]\(#,##0\)"/>
    <numFmt numFmtId="181" formatCode="#,##0.0;&quot;▲ &quot;#,##0.0"/>
    <numFmt numFmtId="182" formatCode="#,##0.0%;&quot;▲ &quot;#,##0.0%"/>
    <numFmt numFmtId="183" formatCode="#,##0;&quot;▲ &quot;#,##0"/>
  </numFmts>
  <fonts count="9"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hair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38" fontId="5" fillId="3" borderId="11" xfId="1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183" fontId="5" fillId="0" borderId="11" xfId="1" applyNumberFormat="1" applyFont="1" applyBorder="1" applyAlignment="1">
      <alignment horizontal="right" vertical="center" shrinkToFit="1"/>
    </xf>
    <xf numFmtId="38" fontId="5" fillId="0" borderId="3" xfId="1" applyFont="1" applyBorder="1">
      <alignment vertical="center"/>
    </xf>
    <xf numFmtId="182" fontId="5" fillId="0" borderId="2" xfId="2" applyNumberFormat="1" applyFont="1" applyBorder="1">
      <alignment vertical="center"/>
    </xf>
    <xf numFmtId="38" fontId="5" fillId="0" borderId="30" xfId="1" applyFont="1" applyBorder="1">
      <alignment vertical="center"/>
    </xf>
    <xf numFmtId="38" fontId="5" fillId="0" borderId="11" xfId="1" applyFont="1" applyBorder="1">
      <alignment vertical="center"/>
    </xf>
    <xf numFmtId="182" fontId="5" fillId="0" borderId="33" xfId="2" applyNumberFormat="1" applyFont="1" applyBorder="1">
      <alignment vertical="center"/>
    </xf>
    <xf numFmtId="38" fontId="5" fillId="0" borderId="33" xfId="1" applyFont="1" applyBorder="1">
      <alignment vertical="center"/>
    </xf>
    <xf numFmtId="182" fontId="5" fillId="0" borderId="12" xfId="2" applyNumberFormat="1" applyFont="1" applyBorder="1">
      <alignment vertical="center"/>
    </xf>
    <xf numFmtId="38" fontId="5" fillId="0" borderId="1" xfId="1" applyFont="1" applyBorder="1">
      <alignment vertical="center"/>
    </xf>
    <xf numFmtId="0" fontId="5" fillId="0" borderId="60" xfId="0" applyFont="1" applyBorder="1" applyAlignment="1">
      <alignment horizontal="distributed" vertical="center"/>
    </xf>
    <xf numFmtId="182" fontId="5" fillId="0" borderId="12" xfId="1" applyNumberFormat="1" applyFont="1" applyBorder="1" applyAlignment="1">
      <alignment horizontal="right" vertical="center"/>
    </xf>
    <xf numFmtId="0" fontId="5" fillId="2" borderId="60" xfId="0" applyFont="1" applyFill="1" applyBorder="1" applyAlignment="1">
      <alignment horizontal="distributed" vertical="center"/>
    </xf>
    <xf numFmtId="38" fontId="5" fillId="2" borderId="3" xfId="1" applyFont="1" applyFill="1" applyBorder="1">
      <alignment vertical="center"/>
    </xf>
    <xf numFmtId="182" fontId="5" fillId="2" borderId="2" xfId="2" applyNumberFormat="1" applyFont="1" applyFill="1" applyBorder="1">
      <alignment vertical="center"/>
    </xf>
    <xf numFmtId="38" fontId="5" fillId="2" borderId="30" xfId="1" applyFont="1" applyFill="1" applyBorder="1">
      <alignment vertical="center"/>
    </xf>
    <xf numFmtId="38" fontId="5" fillId="2" borderId="11" xfId="1" applyFont="1" applyFill="1" applyBorder="1">
      <alignment vertical="center"/>
    </xf>
    <xf numFmtId="182" fontId="5" fillId="2" borderId="33" xfId="2" applyNumberFormat="1" applyFont="1" applyFill="1" applyBorder="1">
      <alignment vertical="center"/>
    </xf>
    <xf numFmtId="38" fontId="5" fillId="2" borderId="33" xfId="1" applyFont="1" applyFill="1" applyBorder="1">
      <alignment vertical="center"/>
    </xf>
    <xf numFmtId="182" fontId="5" fillId="2" borderId="12" xfId="2" applyNumberFormat="1" applyFont="1" applyFill="1" applyBorder="1">
      <alignment vertical="center"/>
    </xf>
    <xf numFmtId="182" fontId="5" fillId="2" borderId="12" xfId="1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distributed" vertical="center"/>
    </xf>
    <xf numFmtId="38" fontId="5" fillId="0" borderId="3" xfId="1" applyFont="1" applyFill="1" applyBorder="1">
      <alignment vertical="center"/>
    </xf>
    <xf numFmtId="38" fontId="5" fillId="0" borderId="30" xfId="1" applyFont="1" applyFill="1" applyBorder="1">
      <alignment vertical="center"/>
    </xf>
    <xf numFmtId="38" fontId="5" fillId="0" borderId="11" xfId="1" applyFont="1" applyFill="1" applyBorder="1">
      <alignment vertical="center"/>
    </xf>
    <xf numFmtId="38" fontId="5" fillId="0" borderId="33" xfId="1" applyFont="1" applyFill="1" applyBorder="1">
      <alignment vertical="center"/>
    </xf>
    <xf numFmtId="38" fontId="5" fillId="0" borderId="1" xfId="1" applyFont="1" applyFill="1" applyBorder="1">
      <alignment vertical="center"/>
    </xf>
    <xf numFmtId="182" fontId="5" fillId="0" borderId="12" xfId="2" applyNumberFormat="1" applyFont="1" applyBorder="1" applyAlignment="1">
      <alignment horizontal="right" vertical="center"/>
    </xf>
    <xf numFmtId="182" fontId="5" fillId="0" borderId="2" xfId="2" applyNumberFormat="1" applyFont="1" applyFill="1" applyBorder="1">
      <alignment vertical="center"/>
    </xf>
    <xf numFmtId="182" fontId="5" fillId="0" borderId="33" xfId="2" applyNumberFormat="1" applyFont="1" applyFill="1" applyBorder="1">
      <alignment vertical="center"/>
    </xf>
    <xf numFmtId="182" fontId="5" fillId="0" borderId="12" xfId="2" applyNumberFormat="1" applyFont="1" applyFill="1" applyBorder="1">
      <alignment vertical="center"/>
    </xf>
    <xf numFmtId="0" fontId="5" fillId="3" borderId="60" xfId="0" applyFont="1" applyFill="1" applyBorder="1" applyAlignment="1">
      <alignment horizontal="distributed" vertical="center"/>
    </xf>
    <xf numFmtId="38" fontId="5" fillId="3" borderId="3" xfId="1" applyFont="1" applyFill="1" applyBorder="1">
      <alignment vertical="center"/>
    </xf>
    <xf numFmtId="182" fontId="5" fillId="3" borderId="2" xfId="2" applyNumberFormat="1" applyFont="1" applyFill="1" applyBorder="1">
      <alignment vertical="center"/>
    </xf>
    <xf numFmtId="38" fontId="5" fillId="3" borderId="30" xfId="1" applyFont="1" applyFill="1" applyBorder="1">
      <alignment vertical="center"/>
    </xf>
    <xf numFmtId="182" fontId="5" fillId="3" borderId="33" xfId="2" applyNumberFormat="1" applyFont="1" applyFill="1" applyBorder="1">
      <alignment vertical="center"/>
    </xf>
    <xf numFmtId="38" fontId="5" fillId="3" borderId="33" xfId="1" applyFont="1" applyFill="1" applyBorder="1">
      <alignment vertical="center"/>
    </xf>
    <xf numFmtId="182" fontId="5" fillId="3" borderId="12" xfId="2" applyNumberFormat="1" applyFont="1" applyFill="1" applyBorder="1">
      <alignment vertical="center"/>
    </xf>
    <xf numFmtId="0" fontId="5" fillId="4" borderId="62" xfId="0" applyFont="1" applyFill="1" applyBorder="1" applyAlignment="1">
      <alignment horizontal="distributed" vertical="center"/>
    </xf>
    <xf numFmtId="38" fontId="5" fillId="4" borderId="16" xfId="1" applyFont="1" applyFill="1" applyBorder="1">
      <alignment vertical="center"/>
    </xf>
    <xf numFmtId="182" fontId="5" fillId="4" borderId="18" xfId="2" applyNumberFormat="1" applyFont="1" applyFill="1" applyBorder="1">
      <alignment vertical="center"/>
    </xf>
    <xf numFmtId="38" fontId="5" fillId="4" borderId="31" xfId="1" applyFont="1" applyFill="1" applyBorder="1">
      <alignment vertical="center"/>
    </xf>
    <xf numFmtId="182" fontId="5" fillId="4" borderId="34" xfId="2" applyNumberFormat="1" applyFont="1" applyFill="1" applyBorder="1">
      <alignment vertical="center"/>
    </xf>
    <xf numFmtId="38" fontId="5" fillId="4" borderId="34" xfId="1" applyFont="1" applyFill="1" applyBorder="1">
      <alignment vertical="center"/>
    </xf>
    <xf numFmtId="182" fontId="5" fillId="4" borderId="15" xfId="2" applyNumberFormat="1" applyFont="1" applyFill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178" fontId="5" fillId="0" borderId="12" xfId="1" applyNumberFormat="1" applyFont="1" applyBorder="1" applyAlignment="1">
      <alignment horizontal="right" vertical="center"/>
    </xf>
    <xf numFmtId="182" fontId="5" fillId="2" borderId="12" xfId="1" applyNumberFormat="1" applyFont="1" applyFill="1" applyBorder="1">
      <alignment vertical="center"/>
    </xf>
    <xf numFmtId="38" fontId="5" fillId="2" borderId="1" xfId="1" applyFont="1" applyFill="1" applyBorder="1">
      <alignment vertical="center"/>
    </xf>
    <xf numFmtId="178" fontId="5" fillId="2" borderId="12" xfId="1" applyNumberFormat="1" applyFont="1" applyFill="1" applyBorder="1" applyAlignment="1">
      <alignment horizontal="right" vertical="center"/>
    </xf>
    <xf numFmtId="182" fontId="5" fillId="0" borderId="2" xfId="2" applyNumberFormat="1" applyFont="1" applyBorder="1" applyAlignment="1">
      <alignment horizontal="right" vertical="center"/>
    </xf>
    <xf numFmtId="38" fontId="5" fillId="3" borderId="1" xfId="1" applyFont="1" applyFill="1" applyBorder="1">
      <alignment vertical="center"/>
    </xf>
    <xf numFmtId="178" fontId="5" fillId="3" borderId="12" xfId="1" applyNumberFormat="1" applyFont="1" applyFill="1" applyBorder="1" applyAlignment="1">
      <alignment horizontal="right" vertical="center"/>
    </xf>
    <xf numFmtId="38" fontId="5" fillId="4" borderId="14" xfId="1" applyFont="1" applyFill="1" applyBorder="1">
      <alignment vertical="center"/>
    </xf>
    <xf numFmtId="178" fontId="5" fillId="4" borderId="15" xfId="1" applyNumberFormat="1" applyFont="1" applyFill="1" applyBorder="1" applyAlignment="1">
      <alignment horizontal="right" vertical="center"/>
    </xf>
    <xf numFmtId="37" fontId="6" fillId="0" borderId="87" xfId="1" applyNumberFormat="1" applyFont="1" applyFill="1" applyBorder="1" applyAlignment="1">
      <alignment vertical="center" shrinkToFit="1"/>
    </xf>
    <xf numFmtId="179" fontId="6" fillId="0" borderId="89" xfId="1" applyNumberFormat="1" applyFont="1" applyFill="1" applyBorder="1" applyAlignment="1">
      <alignment vertical="center" shrinkToFit="1"/>
    </xf>
    <xf numFmtId="37" fontId="6" fillId="0" borderId="66" xfId="1" applyNumberFormat="1" applyFont="1" applyFill="1" applyBorder="1" applyAlignment="1">
      <alignment vertical="center" shrinkToFit="1"/>
    </xf>
    <xf numFmtId="179" fontId="6" fillId="0" borderId="64" xfId="1" applyNumberFormat="1" applyFont="1" applyFill="1" applyBorder="1" applyAlignment="1">
      <alignment vertical="center" shrinkToFit="1"/>
    </xf>
    <xf numFmtId="179" fontId="6" fillId="0" borderId="64" xfId="1" applyNumberFormat="1" applyFont="1" applyFill="1" applyBorder="1" applyAlignment="1">
      <alignment horizontal="right" vertical="center" shrinkToFit="1"/>
    </xf>
    <xf numFmtId="37" fontId="6" fillId="0" borderId="67" xfId="1" applyNumberFormat="1" applyFont="1" applyFill="1" applyBorder="1" applyAlignment="1">
      <alignment vertical="center" shrinkToFit="1"/>
    </xf>
    <xf numFmtId="179" fontId="6" fillId="0" borderId="0" xfId="1" applyNumberFormat="1" applyFont="1" applyFill="1" applyBorder="1" applyAlignment="1">
      <alignment vertical="center" shrinkToFit="1"/>
    </xf>
    <xf numFmtId="37" fontId="6" fillId="0" borderId="68" xfId="1" applyNumberFormat="1" applyFont="1" applyFill="1" applyBorder="1" applyAlignment="1">
      <alignment vertical="center" shrinkToFit="1"/>
    </xf>
    <xf numFmtId="179" fontId="6" fillId="0" borderId="75" xfId="1" applyNumberFormat="1" applyFont="1" applyFill="1" applyBorder="1" applyAlignment="1">
      <alignment vertical="center" shrinkToFit="1"/>
    </xf>
    <xf numFmtId="180" fontId="6" fillId="0" borderId="90" xfId="1" applyNumberFormat="1" applyFont="1" applyFill="1" applyBorder="1" applyAlignment="1">
      <alignment vertical="center" shrinkToFit="1"/>
    </xf>
    <xf numFmtId="180" fontId="6" fillId="0" borderId="92" xfId="1" applyNumberFormat="1" applyFont="1" applyFill="1" applyBorder="1" applyAlignment="1">
      <alignment vertical="center" shrinkToFit="1"/>
    </xf>
    <xf numFmtId="181" fontId="6" fillId="0" borderId="93" xfId="1" applyNumberFormat="1" applyFont="1" applyFill="1" applyBorder="1" applyAlignment="1">
      <alignment vertical="center" shrinkToFit="1"/>
    </xf>
    <xf numFmtId="38" fontId="6" fillId="0" borderId="94" xfId="1" applyFont="1" applyFill="1" applyBorder="1" applyAlignment="1">
      <alignment vertical="center" shrinkToFit="1"/>
    </xf>
    <xf numFmtId="181" fontId="6" fillId="0" borderId="95" xfId="1" applyNumberFormat="1" applyFont="1" applyFill="1" applyBorder="1" applyAlignment="1">
      <alignment vertical="center" shrinkToFit="1"/>
    </xf>
    <xf numFmtId="180" fontId="6" fillId="0" borderId="84" xfId="1" applyNumberFormat="1" applyFont="1" applyFill="1" applyBorder="1" applyAlignment="1">
      <alignment vertical="center" shrinkToFit="1"/>
    </xf>
    <xf numFmtId="180" fontId="6" fillId="0" borderId="78" xfId="1" applyNumberFormat="1" applyFont="1" applyFill="1" applyBorder="1" applyAlignment="1">
      <alignment vertical="center" shrinkToFit="1"/>
    </xf>
    <xf numFmtId="181" fontId="6" fillId="0" borderId="79" xfId="1" applyNumberFormat="1" applyFont="1" applyFill="1" applyBorder="1" applyAlignment="1">
      <alignment vertical="center" shrinkToFit="1"/>
    </xf>
    <xf numFmtId="38" fontId="6" fillId="0" borderId="76" xfId="1" applyFont="1" applyFill="1" applyBorder="1" applyAlignment="1">
      <alignment vertical="center" shrinkToFit="1"/>
    </xf>
    <xf numFmtId="38" fontId="6" fillId="0" borderId="64" xfId="1" applyFont="1" applyFill="1" applyBorder="1" applyAlignment="1">
      <alignment vertical="center" shrinkToFit="1"/>
    </xf>
    <xf numFmtId="181" fontId="6" fillId="0" borderId="63" xfId="1" applyNumberFormat="1" applyFont="1" applyFill="1" applyBorder="1" applyAlignment="1">
      <alignment vertical="center" shrinkToFit="1"/>
    </xf>
    <xf numFmtId="180" fontId="6" fillId="0" borderId="85" xfId="1" applyNumberFormat="1" applyFont="1" applyFill="1" applyBorder="1" applyAlignment="1">
      <alignment vertical="center" shrinkToFit="1"/>
    </xf>
    <xf numFmtId="180" fontId="6" fillId="0" borderId="80" xfId="1" applyNumberFormat="1" applyFont="1" applyFill="1" applyBorder="1" applyAlignment="1">
      <alignment vertical="center" shrinkToFit="1"/>
    </xf>
    <xf numFmtId="181" fontId="6" fillId="0" borderId="81" xfId="1" applyNumberFormat="1" applyFont="1" applyFill="1" applyBorder="1" applyAlignment="1">
      <alignment vertical="center" shrinkToFit="1"/>
    </xf>
    <xf numFmtId="38" fontId="6" fillId="0" borderId="77" xfId="1" applyFont="1" applyFill="1" applyBorder="1" applyAlignment="1">
      <alignment vertical="center" shrinkToFit="1"/>
    </xf>
    <xf numFmtId="181" fontId="6" fillId="0" borderId="65" xfId="1" applyNumberFormat="1" applyFont="1" applyFill="1" applyBorder="1" applyAlignment="1">
      <alignment vertical="center" shrinkToFit="1"/>
    </xf>
    <xf numFmtId="181" fontId="6" fillId="0" borderId="97" xfId="1" applyNumberFormat="1" applyFont="1" applyFill="1" applyBorder="1" applyAlignment="1">
      <alignment vertical="center" shrinkToFit="1"/>
    </xf>
    <xf numFmtId="180" fontId="6" fillId="0" borderId="86" xfId="1" applyNumberFormat="1" applyFont="1" applyFill="1" applyBorder="1" applyAlignment="1">
      <alignment vertical="center" shrinkToFit="1"/>
    </xf>
    <xf numFmtId="180" fontId="6" fillId="0" borderId="82" xfId="1" applyNumberFormat="1" applyFont="1" applyFill="1" applyBorder="1" applyAlignment="1">
      <alignment vertical="center" shrinkToFit="1"/>
    </xf>
    <xf numFmtId="181" fontId="6" fillId="0" borderId="83" xfId="1" applyNumberFormat="1" applyFont="1" applyFill="1" applyBorder="1" applyAlignment="1">
      <alignment vertical="center" shrinkToFit="1"/>
    </xf>
    <xf numFmtId="38" fontId="6" fillId="0" borderId="75" xfId="1" applyFont="1" applyFill="1" applyBorder="1" applyAlignment="1">
      <alignment vertical="center" shrinkToFit="1"/>
    </xf>
    <xf numFmtId="181" fontId="6" fillId="0" borderId="98" xfId="1" applyNumberFormat="1" applyFont="1" applyFill="1" applyBorder="1" applyAlignment="1">
      <alignment vertical="center" shrinkToFit="1"/>
    </xf>
    <xf numFmtId="38" fontId="5" fillId="0" borderId="58" xfId="1" applyFont="1" applyBorder="1">
      <alignment vertical="center"/>
    </xf>
    <xf numFmtId="38" fontId="5" fillId="2" borderId="58" xfId="1" applyFont="1" applyFill="1" applyBorder="1">
      <alignment vertical="center"/>
    </xf>
    <xf numFmtId="38" fontId="5" fillId="0" borderId="58" xfId="1" applyFont="1" applyFill="1" applyBorder="1">
      <alignment vertical="center"/>
    </xf>
    <xf numFmtId="38" fontId="5" fillId="3" borderId="58" xfId="1" applyFont="1" applyFill="1" applyBorder="1">
      <alignment vertical="center"/>
    </xf>
    <xf numFmtId="38" fontId="5" fillId="4" borderId="99" xfId="1" applyFont="1" applyFill="1" applyBorder="1">
      <alignment vertical="center"/>
    </xf>
    <xf numFmtId="38" fontId="5" fillId="0" borderId="2" xfId="1" applyFont="1" applyBorder="1">
      <alignment vertical="center"/>
    </xf>
    <xf numFmtId="38" fontId="5" fillId="2" borderId="2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3" borderId="2" xfId="1" applyFont="1" applyFill="1" applyBorder="1">
      <alignment vertical="center"/>
    </xf>
    <xf numFmtId="38" fontId="5" fillId="4" borderId="18" xfId="1" applyFont="1" applyFill="1" applyBorder="1">
      <alignment vertical="center"/>
    </xf>
    <xf numFmtId="38" fontId="5" fillId="0" borderId="12" xfId="1" applyFont="1" applyBorder="1">
      <alignment vertical="center"/>
    </xf>
    <xf numFmtId="38" fontId="5" fillId="2" borderId="12" xfId="1" applyFont="1" applyFill="1" applyBorder="1">
      <alignment vertical="center"/>
    </xf>
    <xf numFmtId="38" fontId="5" fillId="0" borderId="12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183" fontId="5" fillId="0" borderId="9" xfId="1" applyNumberFormat="1" applyFont="1" applyBorder="1" applyAlignment="1">
      <alignment horizontal="right" vertical="center" shrinkToFit="1"/>
    </xf>
    <xf numFmtId="183" fontId="5" fillId="0" borderId="28" xfId="1" applyNumberFormat="1" applyFont="1" applyBorder="1" applyAlignment="1">
      <alignment horizontal="right" vertical="center" shrinkToFit="1"/>
    </xf>
    <xf numFmtId="38" fontId="0" fillId="0" borderId="0" xfId="0" applyNumberForma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38" fontId="5" fillId="0" borderId="99" xfId="0" applyNumberFormat="1" applyFont="1" applyBorder="1" applyAlignment="1">
      <alignment horizontal="center" vertical="center" shrinkToFit="1"/>
    </xf>
    <xf numFmtId="38" fontId="5" fillId="0" borderId="15" xfId="0" applyNumberFormat="1" applyFont="1" applyBorder="1" applyAlignment="1">
      <alignment horizontal="center" vertical="center" shrinkToFit="1"/>
    </xf>
    <xf numFmtId="38" fontId="5" fillId="0" borderId="13" xfId="0" applyNumberFormat="1" applyFont="1" applyBorder="1" applyAlignment="1">
      <alignment horizontal="center" vertical="center" shrinkToFit="1"/>
    </xf>
    <xf numFmtId="38" fontId="5" fillId="0" borderId="16" xfId="0" applyNumberFormat="1" applyFont="1" applyBorder="1" applyAlignment="1">
      <alignment horizontal="center" vertical="center" shrinkToFit="1"/>
    </xf>
    <xf numFmtId="38" fontId="5" fillId="0" borderId="14" xfId="0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right" vertical="center" shrinkToFit="1"/>
    </xf>
    <xf numFmtId="182" fontId="5" fillId="0" borderId="10" xfId="2" applyNumberFormat="1" applyFont="1" applyBorder="1" applyAlignment="1">
      <alignment horizontal="right" vertical="center"/>
    </xf>
    <xf numFmtId="38" fontId="5" fillId="0" borderId="55" xfId="1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 vertical="center" shrinkToFit="1"/>
    </xf>
    <xf numFmtId="182" fontId="5" fillId="0" borderId="17" xfId="2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55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183" fontId="5" fillId="0" borderId="10" xfId="1" applyNumberFormat="1" applyFont="1" applyBorder="1" applyAlignment="1">
      <alignment horizontal="right" vertical="center" shrinkToFit="1"/>
    </xf>
    <xf numFmtId="38" fontId="5" fillId="0" borderId="9" xfId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7" fontId="5" fillId="0" borderId="10" xfId="2" applyNumberFormat="1" applyFont="1" applyBorder="1" applyAlignment="1">
      <alignment horizontal="right" vertical="center"/>
    </xf>
    <xf numFmtId="182" fontId="5" fillId="0" borderId="10" xfId="2" applyNumberFormat="1" applyFont="1" applyBorder="1" applyAlignment="1">
      <alignment horizontal="right" vertical="center" shrinkToFit="1"/>
    </xf>
    <xf numFmtId="38" fontId="5" fillId="0" borderId="10" xfId="1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 shrinkToFit="1"/>
    </xf>
    <xf numFmtId="38" fontId="5" fillId="0" borderId="58" xfId="1" applyFont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58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83" fontId="5" fillId="0" borderId="12" xfId="1" applyNumberFormat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77" fontId="5" fillId="0" borderId="12" xfId="2" applyNumberFormat="1" applyFont="1" applyBorder="1" applyAlignment="1">
      <alignment horizontal="right" vertical="center"/>
    </xf>
    <xf numFmtId="182" fontId="5" fillId="0" borderId="12" xfId="2" applyNumberFormat="1" applyFont="1" applyBorder="1" applyAlignment="1">
      <alignment horizontal="right" vertical="center" shrinkToFit="1"/>
    </xf>
    <xf numFmtId="38" fontId="5" fillId="0" borderId="12" xfId="1" applyFont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/>
    </xf>
    <xf numFmtId="176" fontId="5" fillId="0" borderId="11" xfId="2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38" fontId="5" fillId="0" borderId="56" xfId="1" applyFont="1" applyBorder="1" applyAlignment="1">
      <alignment horizontal="right" vertical="center" shrinkToFit="1"/>
    </xf>
    <xf numFmtId="182" fontId="5" fillId="0" borderId="29" xfId="2" applyNumberFormat="1" applyFont="1" applyBorder="1" applyAlignment="1">
      <alignment horizontal="right" vertical="center"/>
    </xf>
    <xf numFmtId="38" fontId="5" fillId="0" borderId="96" xfId="1" applyFont="1" applyBorder="1" applyAlignment="1">
      <alignment horizontal="right" vertical="center" shrinkToFit="1"/>
    </xf>
    <xf numFmtId="38" fontId="5" fillId="0" borderId="4" xfId="1" applyFont="1" applyBorder="1" applyAlignment="1">
      <alignment horizontal="right" vertical="center" shrinkToFit="1"/>
    </xf>
    <xf numFmtId="182" fontId="5" fillId="0" borderId="103" xfId="2" applyNumberFormat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103" xfId="1" applyFont="1" applyBorder="1" applyAlignment="1">
      <alignment horizontal="right" vertical="center"/>
    </xf>
    <xf numFmtId="38" fontId="5" fillId="0" borderId="96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183" fontId="5" fillId="0" borderId="29" xfId="1" applyNumberFormat="1" applyFont="1" applyBorder="1" applyAlignment="1">
      <alignment horizontal="right" vertical="center" shrinkToFit="1"/>
    </xf>
    <xf numFmtId="38" fontId="5" fillId="0" borderId="28" xfId="1" applyFont="1" applyBorder="1" applyAlignment="1">
      <alignment horizontal="right" vertical="center" shrinkToFit="1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177" fontId="5" fillId="0" borderId="29" xfId="2" applyNumberFormat="1" applyFont="1" applyBorder="1" applyAlignment="1">
      <alignment horizontal="right" vertical="center"/>
    </xf>
    <xf numFmtId="182" fontId="5" fillId="0" borderId="29" xfId="2" applyNumberFormat="1" applyFont="1" applyBorder="1" applyAlignment="1">
      <alignment horizontal="right" vertical="center" shrinkToFit="1"/>
    </xf>
    <xf numFmtId="38" fontId="5" fillId="0" borderId="29" xfId="1" applyFont="1" applyBorder="1" applyAlignment="1">
      <alignment horizontal="right" vertical="center" shrinkToFit="1"/>
    </xf>
    <xf numFmtId="38" fontId="5" fillId="0" borderId="4" xfId="1" applyFont="1" applyBorder="1" applyAlignment="1">
      <alignment horizontal="right" vertical="center"/>
    </xf>
    <xf numFmtId="176" fontId="5" fillId="0" borderId="28" xfId="2" applyNumberFormat="1" applyFont="1" applyBorder="1" applyAlignment="1">
      <alignment horizontal="right" vertical="center"/>
    </xf>
    <xf numFmtId="0" fontId="5" fillId="0" borderId="29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38" fontId="5" fillId="2" borderId="105" xfId="1" applyFont="1" applyFill="1" applyBorder="1" applyAlignment="1">
      <alignment horizontal="right" vertical="center" shrinkToFit="1"/>
    </xf>
    <xf numFmtId="38" fontId="5" fillId="2" borderId="106" xfId="1" applyFont="1" applyFill="1" applyBorder="1" applyAlignment="1">
      <alignment horizontal="right" vertical="center" shrinkToFit="1"/>
    </xf>
    <xf numFmtId="182" fontId="5" fillId="2" borderId="107" xfId="2" applyNumberFormat="1" applyFont="1" applyFill="1" applyBorder="1" applyAlignment="1">
      <alignment horizontal="right" vertical="center"/>
    </xf>
    <xf numFmtId="38" fontId="5" fillId="2" borderId="108" xfId="1" applyFont="1" applyFill="1" applyBorder="1" applyAlignment="1">
      <alignment horizontal="right" vertical="center" shrinkToFit="1"/>
    </xf>
    <xf numFmtId="38" fontId="5" fillId="2" borderId="109" xfId="1" applyFont="1" applyFill="1" applyBorder="1" applyAlignment="1">
      <alignment horizontal="right" vertical="center" shrinkToFit="1"/>
    </xf>
    <xf numFmtId="38" fontId="5" fillId="2" borderId="110" xfId="1" applyFont="1" applyFill="1" applyBorder="1" applyAlignment="1">
      <alignment horizontal="right" vertical="center"/>
    </xf>
    <xf numFmtId="38" fontId="5" fillId="2" borderId="106" xfId="1" applyFont="1" applyFill="1" applyBorder="1" applyAlignment="1">
      <alignment horizontal="right" vertical="center"/>
    </xf>
    <xf numFmtId="38" fontId="5" fillId="2" borderId="108" xfId="1" applyFont="1" applyFill="1" applyBorder="1" applyAlignment="1">
      <alignment horizontal="right" vertical="center"/>
    </xf>
    <xf numFmtId="38" fontId="5" fillId="2" borderId="107" xfId="1" applyFont="1" applyFill="1" applyBorder="1" applyAlignment="1">
      <alignment horizontal="right" vertical="center"/>
    </xf>
    <xf numFmtId="183" fontId="5" fillId="2" borderId="110" xfId="1" applyNumberFormat="1" applyFont="1" applyFill="1" applyBorder="1" applyAlignment="1">
      <alignment horizontal="right" vertical="center" shrinkToFit="1"/>
    </xf>
    <xf numFmtId="183" fontId="5" fillId="2" borderId="107" xfId="1" applyNumberFormat="1" applyFont="1" applyFill="1" applyBorder="1" applyAlignment="1">
      <alignment horizontal="right" vertical="center" shrinkToFit="1"/>
    </xf>
    <xf numFmtId="38" fontId="5" fillId="2" borderId="110" xfId="1" applyFont="1" applyFill="1" applyBorder="1" applyAlignment="1">
      <alignment horizontal="right" vertical="center" shrinkToFit="1"/>
    </xf>
    <xf numFmtId="182" fontId="5" fillId="2" borderId="106" xfId="2" applyNumberFormat="1" applyFont="1" applyFill="1" applyBorder="1" applyAlignment="1">
      <alignment horizontal="right" vertical="center"/>
    </xf>
    <xf numFmtId="2" fontId="5" fillId="2" borderId="110" xfId="0" applyNumberFormat="1" applyFont="1" applyFill="1" applyBorder="1" applyAlignment="1">
      <alignment horizontal="right" vertical="center"/>
    </xf>
    <xf numFmtId="2" fontId="5" fillId="2" borderId="107" xfId="0" applyNumberFormat="1" applyFont="1" applyFill="1" applyBorder="1" applyAlignment="1">
      <alignment horizontal="right" vertical="center"/>
    </xf>
    <xf numFmtId="177" fontId="5" fillId="2" borderId="110" xfId="0" applyNumberFormat="1" applyFont="1" applyFill="1" applyBorder="1" applyAlignment="1">
      <alignment horizontal="right" vertical="center"/>
    </xf>
    <xf numFmtId="177" fontId="5" fillId="2" borderId="107" xfId="2" applyNumberFormat="1" applyFont="1" applyFill="1" applyBorder="1" applyAlignment="1">
      <alignment horizontal="right" vertical="center"/>
    </xf>
    <xf numFmtId="182" fontId="5" fillId="2" borderId="107" xfId="2" applyNumberFormat="1" applyFont="1" applyFill="1" applyBorder="1" applyAlignment="1">
      <alignment horizontal="right" vertical="center" shrinkToFit="1"/>
    </xf>
    <xf numFmtId="38" fontId="5" fillId="2" borderId="107" xfId="1" applyFont="1" applyFill="1" applyBorder="1" applyAlignment="1">
      <alignment horizontal="right" vertical="center" shrinkToFit="1"/>
    </xf>
    <xf numFmtId="38" fontId="5" fillId="2" borderId="109" xfId="1" applyFont="1" applyFill="1" applyBorder="1" applyAlignment="1">
      <alignment horizontal="right" vertical="center"/>
    </xf>
    <xf numFmtId="176" fontId="5" fillId="2" borderId="110" xfId="0" applyNumberFormat="1" applyFont="1" applyFill="1" applyBorder="1" applyAlignment="1">
      <alignment horizontal="right" vertical="center"/>
    </xf>
    <xf numFmtId="176" fontId="5" fillId="2" borderId="107" xfId="0" applyNumberFormat="1" applyFont="1" applyFill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 shrinkToFit="1"/>
    </xf>
    <xf numFmtId="38" fontId="5" fillId="3" borderId="2" xfId="1" applyFont="1" applyFill="1" applyBorder="1" applyAlignment="1">
      <alignment horizontal="right" vertical="center" shrinkToFit="1"/>
    </xf>
    <xf numFmtId="182" fontId="5" fillId="3" borderId="12" xfId="2" applyNumberFormat="1" applyFont="1" applyFill="1" applyBorder="1" applyAlignment="1">
      <alignment horizontal="right" vertical="center"/>
    </xf>
    <xf numFmtId="38" fontId="5" fillId="3" borderId="58" xfId="1" applyFont="1" applyFill="1" applyBorder="1" applyAlignment="1">
      <alignment horizontal="right" vertical="center" shrinkToFit="1"/>
    </xf>
    <xf numFmtId="38" fontId="5" fillId="3" borderId="1" xfId="1" applyFont="1" applyFill="1" applyBorder="1" applyAlignment="1">
      <alignment horizontal="right" vertical="center" shrinkToFit="1"/>
    </xf>
    <xf numFmtId="38" fontId="5" fillId="3" borderId="11" xfId="1" applyFont="1" applyFill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/>
    </xf>
    <xf numFmtId="38" fontId="5" fillId="3" borderId="58" xfId="1" applyFont="1" applyFill="1" applyBorder="1" applyAlignment="1">
      <alignment horizontal="right" vertical="center"/>
    </xf>
    <xf numFmtId="38" fontId="5" fillId="3" borderId="12" xfId="1" applyFont="1" applyFill="1" applyBorder="1" applyAlignment="1">
      <alignment horizontal="right" vertical="center"/>
    </xf>
    <xf numFmtId="183" fontId="5" fillId="3" borderId="11" xfId="1" applyNumberFormat="1" applyFont="1" applyFill="1" applyBorder="1" applyAlignment="1">
      <alignment horizontal="right" vertical="center" shrinkToFit="1"/>
    </xf>
    <xf numFmtId="183" fontId="5" fillId="3" borderId="12" xfId="1" applyNumberFormat="1" applyFont="1" applyFill="1" applyBorder="1" applyAlignment="1">
      <alignment horizontal="right" vertical="center" shrinkToFit="1"/>
    </xf>
    <xf numFmtId="38" fontId="5" fillId="3" borderId="11" xfId="1" applyFont="1" applyFill="1" applyBorder="1" applyAlignment="1">
      <alignment horizontal="right" vertical="center" shrinkToFit="1"/>
    </xf>
    <xf numFmtId="182" fontId="5" fillId="3" borderId="2" xfId="2" applyNumberFormat="1" applyFont="1" applyFill="1" applyBorder="1" applyAlignment="1">
      <alignment horizontal="right" vertical="center"/>
    </xf>
    <xf numFmtId="2" fontId="5" fillId="3" borderId="11" xfId="0" applyNumberFormat="1" applyFont="1" applyFill="1" applyBorder="1" applyAlignment="1">
      <alignment horizontal="right" vertical="center"/>
    </xf>
    <xf numFmtId="2" fontId="5" fillId="3" borderId="12" xfId="0" applyNumberFormat="1" applyFont="1" applyFill="1" applyBorder="1" applyAlignment="1">
      <alignment horizontal="right" vertical="center"/>
    </xf>
    <xf numFmtId="177" fontId="5" fillId="3" borderId="2" xfId="2" applyNumberFormat="1" applyFont="1" applyFill="1" applyBorder="1" applyAlignment="1">
      <alignment horizontal="right" vertical="center"/>
    </xf>
    <xf numFmtId="177" fontId="5" fillId="3" borderId="12" xfId="2" applyNumberFormat="1" applyFont="1" applyFill="1" applyBorder="1" applyAlignment="1">
      <alignment horizontal="right" vertical="center"/>
    </xf>
    <xf numFmtId="182" fontId="5" fillId="3" borderId="12" xfId="2" applyNumberFormat="1" applyFont="1" applyFill="1" applyBorder="1" applyAlignment="1">
      <alignment horizontal="right" vertical="center" shrinkToFit="1"/>
    </xf>
    <xf numFmtId="38" fontId="5" fillId="3" borderId="12" xfId="1" applyFont="1" applyFill="1" applyBorder="1" applyAlignment="1">
      <alignment horizontal="right" vertical="center" shrinkToFit="1"/>
    </xf>
    <xf numFmtId="38" fontId="5" fillId="3" borderId="1" xfId="1" applyFont="1" applyFill="1" applyBorder="1" applyAlignment="1">
      <alignment horizontal="right" vertical="center"/>
    </xf>
    <xf numFmtId="176" fontId="5" fillId="3" borderId="11" xfId="0" applyNumberFormat="1" applyFont="1" applyFill="1" applyBorder="1" applyAlignment="1">
      <alignment horizontal="right" vertical="center"/>
    </xf>
    <xf numFmtId="176" fontId="5" fillId="3" borderId="12" xfId="0" applyNumberFormat="1" applyFont="1" applyFill="1" applyBorder="1" applyAlignment="1">
      <alignment horizontal="right" vertical="center"/>
    </xf>
    <xf numFmtId="38" fontId="5" fillId="4" borderId="16" xfId="1" applyFont="1" applyFill="1" applyBorder="1" applyAlignment="1">
      <alignment horizontal="right" vertical="center" shrinkToFit="1"/>
    </xf>
    <xf numFmtId="38" fontId="5" fillId="4" borderId="18" xfId="1" applyFont="1" applyFill="1" applyBorder="1" applyAlignment="1">
      <alignment horizontal="right" vertical="center" shrinkToFit="1"/>
    </xf>
    <xf numFmtId="182" fontId="5" fillId="4" borderId="15" xfId="2" applyNumberFormat="1" applyFont="1" applyFill="1" applyBorder="1" applyAlignment="1">
      <alignment horizontal="right" vertical="center"/>
    </xf>
    <xf numFmtId="38" fontId="5" fillId="4" borderId="99" xfId="1" applyFont="1" applyFill="1" applyBorder="1" applyAlignment="1">
      <alignment horizontal="right" vertical="center" shrinkToFit="1"/>
    </xf>
    <xf numFmtId="38" fontId="5" fillId="4" borderId="14" xfId="1" applyFont="1" applyFill="1" applyBorder="1" applyAlignment="1">
      <alignment horizontal="right" vertical="center" shrinkToFit="1"/>
    </xf>
    <xf numFmtId="38" fontId="5" fillId="4" borderId="13" xfId="1" applyFont="1" applyFill="1" applyBorder="1" applyAlignment="1">
      <alignment horizontal="right" vertical="center"/>
    </xf>
    <xf numFmtId="38" fontId="5" fillId="4" borderId="18" xfId="1" applyFont="1" applyFill="1" applyBorder="1" applyAlignment="1">
      <alignment horizontal="right" vertical="center"/>
    </xf>
    <xf numFmtId="38" fontId="5" fillId="4" borderId="99" xfId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83" fontId="5" fillId="4" borderId="13" xfId="1" applyNumberFormat="1" applyFont="1" applyFill="1" applyBorder="1" applyAlignment="1">
      <alignment horizontal="right" vertical="center" shrinkToFit="1"/>
    </xf>
    <xf numFmtId="183" fontId="5" fillId="4" borderId="15" xfId="1" applyNumberFormat="1" applyFont="1" applyFill="1" applyBorder="1" applyAlignment="1">
      <alignment horizontal="right" vertical="center" shrinkToFit="1"/>
    </xf>
    <xf numFmtId="38" fontId="5" fillId="4" borderId="13" xfId="1" applyFont="1" applyFill="1" applyBorder="1" applyAlignment="1">
      <alignment horizontal="right" vertical="center" shrinkToFit="1"/>
    </xf>
    <xf numFmtId="182" fontId="5" fillId="4" borderId="18" xfId="2" applyNumberFormat="1" applyFont="1" applyFill="1" applyBorder="1" applyAlignment="1">
      <alignment horizontal="right" vertical="center"/>
    </xf>
    <xf numFmtId="2" fontId="5" fillId="4" borderId="13" xfId="0" applyNumberFormat="1" applyFont="1" applyFill="1" applyBorder="1" applyAlignment="1">
      <alignment horizontal="right" vertical="center"/>
    </xf>
    <xf numFmtId="2" fontId="5" fillId="4" borderId="15" xfId="0" applyNumberFormat="1" applyFont="1" applyFill="1" applyBorder="1" applyAlignment="1">
      <alignment horizontal="right" vertical="center"/>
    </xf>
    <xf numFmtId="177" fontId="5" fillId="4" borderId="18" xfId="2" applyNumberFormat="1" applyFont="1" applyFill="1" applyBorder="1" applyAlignment="1">
      <alignment horizontal="right" vertical="center"/>
    </xf>
    <xf numFmtId="177" fontId="5" fillId="4" borderId="15" xfId="2" applyNumberFormat="1" applyFont="1" applyFill="1" applyBorder="1" applyAlignment="1">
      <alignment horizontal="right" vertical="center"/>
    </xf>
    <xf numFmtId="182" fontId="5" fillId="4" borderId="15" xfId="2" applyNumberFormat="1" applyFont="1" applyFill="1" applyBorder="1" applyAlignment="1">
      <alignment horizontal="right" vertical="center" shrinkToFit="1"/>
    </xf>
    <xf numFmtId="38" fontId="5" fillId="4" borderId="15" xfId="1" applyFont="1" applyFill="1" applyBorder="1" applyAlignment="1">
      <alignment horizontal="right" vertical="center" shrinkToFit="1"/>
    </xf>
    <xf numFmtId="38" fontId="5" fillId="4" borderId="14" xfId="1" applyFont="1" applyFill="1" applyBorder="1" applyAlignment="1">
      <alignment horizontal="right" vertical="center"/>
    </xf>
    <xf numFmtId="176" fontId="5" fillId="4" borderId="13" xfId="0" applyNumberFormat="1" applyFont="1" applyFill="1" applyBorder="1" applyAlignment="1">
      <alignment horizontal="right" vertical="center"/>
    </xf>
    <xf numFmtId="176" fontId="5" fillId="4" borderId="1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shrinkToFit="1"/>
    </xf>
    <xf numFmtId="37" fontId="6" fillId="0" borderId="88" xfId="1" applyNumberFormat="1" applyFont="1" applyFill="1" applyBorder="1" applyAlignment="1">
      <alignment vertical="center" shrinkToFit="1"/>
    </xf>
    <xf numFmtId="180" fontId="6" fillId="0" borderId="91" xfId="1" applyNumberFormat="1" applyFont="1" applyFill="1" applyBorder="1" applyAlignment="1">
      <alignment vertical="center" shrinkToFit="1"/>
    </xf>
    <xf numFmtId="38" fontId="6" fillId="0" borderId="89" xfId="1" applyFont="1" applyFill="1" applyBorder="1" applyAlignment="1">
      <alignment vertical="center" shrinkToFit="1"/>
    </xf>
    <xf numFmtId="38" fontId="5" fillId="0" borderId="11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182" fontId="5" fillId="0" borderId="12" xfId="2" applyNumberFormat="1" applyFont="1" applyBorder="1" applyAlignment="1">
      <alignment vertical="center" shrinkToFit="1"/>
    </xf>
    <xf numFmtId="182" fontId="5" fillId="0" borderId="2" xfId="2" applyNumberFormat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38" fontId="5" fillId="0" borderId="11" xfId="0" applyNumberFormat="1" applyFont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38" fontId="5" fillId="0" borderId="3" xfId="1" applyFont="1" applyBorder="1" applyAlignment="1">
      <alignment vertical="center" shrinkToFit="1"/>
    </xf>
    <xf numFmtId="182" fontId="5" fillId="0" borderId="12" xfId="2" applyNumberFormat="1" applyFont="1" applyFill="1" applyBorder="1" applyAlignment="1">
      <alignment vertical="center" shrinkToFit="1"/>
    </xf>
    <xf numFmtId="38" fontId="5" fillId="0" borderId="33" xfId="1" applyFont="1" applyBorder="1" applyAlignment="1">
      <alignment vertical="center" shrinkToFit="1"/>
    </xf>
    <xf numFmtId="38" fontId="5" fillId="0" borderId="12" xfId="1" applyFont="1" applyBorder="1" applyAlignment="1">
      <alignment vertical="center" shrinkToFit="1"/>
    </xf>
    <xf numFmtId="37" fontId="6" fillId="0" borderId="69" xfId="1" applyNumberFormat="1" applyFont="1" applyFill="1" applyBorder="1" applyAlignment="1">
      <alignment vertical="center" shrinkToFit="1"/>
    </xf>
    <xf numFmtId="180" fontId="6" fillId="0" borderId="72" xfId="1" applyNumberFormat="1" applyFont="1" applyFill="1" applyBorder="1" applyAlignment="1">
      <alignment vertical="center" shrinkToFit="1"/>
    </xf>
    <xf numFmtId="37" fontId="6" fillId="0" borderId="70" xfId="1" applyNumberFormat="1" applyFont="1" applyFill="1" applyBorder="1" applyAlignment="1">
      <alignment vertical="center" shrinkToFit="1"/>
    </xf>
    <xf numFmtId="180" fontId="6" fillId="0" borderId="73" xfId="1" applyNumberFormat="1" applyFont="1" applyFill="1" applyBorder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0" fontId="5" fillId="2" borderId="0" xfId="0" applyFont="1" applyFill="1" applyAlignment="1">
      <alignment horizontal="distributed" vertical="center" shrinkToFit="1"/>
    </xf>
    <xf numFmtId="38" fontId="5" fillId="2" borderId="11" xfId="1" applyFont="1" applyFill="1" applyBorder="1" applyAlignment="1">
      <alignment vertical="center" shrinkToFit="1"/>
    </xf>
    <xf numFmtId="38" fontId="5" fillId="2" borderId="1" xfId="1" applyFont="1" applyFill="1" applyBorder="1" applyAlignment="1">
      <alignment vertical="center" shrinkToFit="1"/>
    </xf>
    <xf numFmtId="182" fontId="5" fillId="2" borderId="12" xfId="2" applyNumberFormat="1" applyFont="1" applyFill="1" applyBorder="1" applyAlignment="1">
      <alignment vertical="center" shrinkToFit="1"/>
    </xf>
    <xf numFmtId="182" fontId="5" fillId="2" borderId="2" xfId="2" applyNumberFormat="1" applyFont="1" applyFill="1" applyBorder="1" applyAlignment="1">
      <alignment vertical="center" shrinkToFit="1"/>
    </xf>
    <xf numFmtId="38" fontId="5" fillId="2" borderId="30" xfId="1" applyFont="1" applyFill="1" applyBorder="1" applyAlignment="1">
      <alignment vertical="center" shrinkToFit="1"/>
    </xf>
    <xf numFmtId="38" fontId="5" fillId="2" borderId="3" xfId="1" applyFont="1" applyFill="1" applyBorder="1" applyAlignment="1">
      <alignment vertical="center" shrinkToFit="1"/>
    </xf>
    <xf numFmtId="177" fontId="5" fillId="2" borderId="12" xfId="2" applyNumberFormat="1" applyFont="1" applyFill="1" applyBorder="1" applyAlignment="1">
      <alignment vertical="center" shrinkToFit="1"/>
    </xf>
    <xf numFmtId="38" fontId="5" fillId="2" borderId="33" xfId="1" applyFont="1" applyFill="1" applyBorder="1" applyAlignment="1">
      <alignment vertical="center" shrinkToFit="1"/>
    </xf>
    <xf numFmtId="38" fontId="5" fillId="2" borderId="12" xfId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vertical="center" shrinkToFit="1"/>
    </xf>
    <xf numFmtId="0" fontId="5" fillId="0" borderId="0" xfId="0" applyFont="1" applyFill="1" applyAlignment="1">
      <alignment horizontal="distributed" vertical="center" shrinkToFit="1"/>
    </xf>
    <xf numFmtId="182" fontId="5" fillId="0" borderId="2" xfId="2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0" borderId="11" xfId="0" applyNumberFormat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33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7" fontId="6" fillId="0" borderId="71" xfId="1" applyNumberFormat="1" applyFont="1" applyFill="1" applyBorder="1" applyAlignment="1">
      <alignment vertical="center" shrinkToFit="1"/>
    </xf>
    <xf numFmtId="180" fontId="6" fillId="0" borderId="74" xfId="1" applyNumberFormat="1" applyFont="1" applyFill="1" applyBorder="1" applyAlignment="1">
      <alignment vertical="center" shrinkToFit="1"/>
    </xf>
    <xf numFmtId="0" fontId="5" fillId="3" borderId="0" xfId="0" applyFont="1" applyFill="1" applyAlignment="1">
      <alignment horizontal="distributed" vertical="center" shrinkToFit="1"/>
    </xf>
    <xf numFmtId="38" fontId="5" fillId="3" borderId="9" xfId="1" applyFont="1" applyFill="1" applyBorder="1" applyAlignment="1">
      <alignment vertical="center" shrinkToFit="1"/>
    </xf>
    <xf numFmtId="38" fontId="5" fillId="3" borderId="5" xfId="1" applyFont="1" applyFill="1" applyBorder="1" applyAlignment="1">
      <alignment vertical="center" shrinkToFit="1"/>
    </xf>
    <xf numFmtId="182" fontId="5" fillId="3" borderId="17" xfId="2" applyNumberFormat="1" applyFont="1" applyFill="1" applyBorder="1" applyAlignment="1">
      <alignment vertical="center" shrinkToFit="1"/>
    </xf>
    <xf numFmtId="38" fontId="5" fillId="3" borderId="11" xfId="1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182" fontId="5" fillId="3" borderId="12" xfId="2" applyNumberFormat="1" applyFont="1" applyFill="1" applyBorder="1" applyAlignment="1">
      <alignment vertical="center" shrinkToFit="1"/>
    </xf>
    <xf numFmtId="182" fontId="5" fillId="3" borderId="2" xfId="2" applyNumberFormat="1" applyFont="1" applyFill="1" applyBorder="1" applyAlignment="1">
      <alignment vertical="center" shrinkToFit="1"/>
    </xf>
    <xf numFmtId="38" fontId="5" fillId="3" borderId="30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38" fontId="5" fillId="3" borderId="33" xfId="1" applyFont="1" applyFill="1" applyBorder="1" applyAlignment="1">
      <alignment vertical="center" shrinkToFit="1"/>
    </xf>
    <xf numFmtId="38" fontId="5" fillId="3" borderId="12" xfId="1" applyFont="1" applyFill="1" applyBorder="1" applyAlignment="1">
      <alignment vertical="center" shrinkToFit="1"/>
    </xf>
    <xf numFmtId="0" fontId="5" fillId="4" borderId="0" xfId="0" applyFont="1" applyFill="1" applyAlignment="1">
      <alignment horizontal="distributed" vertical="center" shrinkToFit="1"/>
    </xf>
    <xf numFmtId="38" fontId="5" fillId="4" borderId="13" xfId="1" applyFont="1" applyFill="1" applyBorder="1" applyAlignment="1">
      <alignment vertical="center" shrinkToFit="1"/>
    </xf>
    <xf numFmtId="38" fontId="5" fillId="4" borderId="14" xfId="1" applyFont="1" applyFill="1" applyBorder="1" applyAlignment="1">
      <alignment vertical="center" shrinkToFit="1"/>
    </xf>
    <xf numFmtId="182" fontId="5" fillId="4" borderId="18" xfId="2" applyNumberFormat="1" applyFont="1" applyFill="1" applyBorder="1" applyAlignment="1">
      <alignment vertical="center" shrinkToFit="1"/>
    </xf>
    <xf numFmtId="38" fontId="5" fillId="4" borderId="31" xfId="1" applyFont="1" applyFill="1" applyBorder="1" applyAlignment="1">
      <alignment vertical="center" shrinkToFit="1"/>
    </xf>
    <xf numFmtId="182" fontId="5" fillId="4" borderId="15" xfId="2" applyNumberFormat="1" applyFont="1" applyFill="1" applyBorder="1" applyAlignment="1">
      <alignment vertical="center" shrinkToFit="1"/>
    </xf>
    <xf numFmtId="38" fontId="5" fillId="4" borderId="16" xfId="1" applyFont="1" applyFill="1" applyBorder="1" applyAlignment="1">
      <alignment vertical="center" shrinkToFit="1"/>
    </xf>
    <xf numFmtId="38" fontId="5" fillId="4" borderId="34" xfId="1" applyFont="1" applyFill="1" applyBorder="1" applyAlignment="1">
      <alignment vertical="center" shrinkToFit="1"/>
    </xf>
    <xf numFmtId="38" fontId="5" fillId="4" borderId="15" xfId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5" fillId="0" borderId="0" xfId="0" applyFont="1" applyBorder="1">
      <alignment vertical="center"/>
    </xf>
    <xf numFmtId="38" fontId="5" fillId="0" borderId="39" xfId="1" applyFont="1" applyBorder="1" applyAlignment="1">
      <alignment horizontal="center" vertical="center"/>
    </xf>
    <xf numFmtId="38" fontId="5" fillId="0" borderId="100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59" xfId="0" applyFont="1" applyBorder="1" applyAlignment="1">
      <alignment horizontal="distributed" vertical="center"/>
    </xf>
    <xf numFmtId="38" fontId="0" fillId="0" borderId="0" xfId="1" applyFont="1" applyFill="1" applyBorder="1">
      <alignment vertical="center"/>
    </xf>
    <xf numFmtId="38" fontId="5" fillId="2" borderId="111" xfId="1" applyFont="1" applyFill="1" applyBorder="1" applyAlignment="1">
      <alignment vertical="center" shrinkToFit="1"/>
    </xf>
    <xf numFmtId="38" fontId="5" fillId="2" borderId="70" xfId="1" applyFont="1" applyFill="1" applyBorder="1" applyAlignment="1">
      <alignment vertical="center" shrinkToFit="1"/>
    </xf>
    <xf numFmtId="182" fontId="5" fillId="2" borderId="0" xfId="2" applyNumberFormat="1" applyFont="1" applyFill="1" applyBorder="1" applyAlignment="1">
      <alignment vertical="center" shrinkToFit="1"/>
    </xf>
    <xf numFmtId="38" fontId="5" fillId="2" borderId="85" xfId="1" applyFont="1" applyFill="1" applyBorder="1" applyAlignment="1">
      <alignment vertical="center" shrinkToFit="1"/>
    </xf>
    <xf numFmtId="38" fontId="5" fillId="2" borderId="73" xfId="1" applyFont="1" applyFill="1" applyBorder="1" applyAlignment="1">
      <alignment vertical="center" shrinkToFit="1"/>
    </xf>
    <xf numFmtId="38" fontId="5" fillId="2" borderId="80" xfId="1" applyFont="1" applyFill="1" applyBorder="1" applyAlignment="1">
      <alignment vertical="center" shrinkToFit="1"/>
    </xf>
    <xf numFmtId="182" fontId="5" fillId="2" borderId="81" xfId="2" applyNumberFormat="1" applyFont="1" applyFill="1" applyBorder="1" applyAlignment="1">
      <alignment vertical="center" shrinkToFit="1"/>
    </xf>
    <xf numFmtId="38" fontId="5" fillId="2" borderId="9" xfId="1" applyFont="1" applyFill="1" applyBorder="1" applyAlignment="1">
      <alignment vertical="center" shrinkToFit="1"/>
    </xf>
    <xf numFmtId="37" fontId="6" fillId="0" borderId="112" xfId="1" applyNumberFormat="1" applyFont="1" applyFill="1" applyBorder="1" applyAlignment="1">
      <alignment vertical="center" shrinkToFit="1"/>
    </xf>
    <xf numFmtId="37" fontId="6" fillId="0" borderId="113" xfId="1" applyNumberFormat="1" applyFont="1" applyFill="1" applyBorder="1" applyAlignment="1">
      <alignment vertical="center" shrinkToFit="1"/>
    </xf>
    <xf numFmtId="179" fontId="6" fillId="0" borderId="114" xfId="1" applyNumberFormat="1" applyFont="1" applyFill="1" applyBorder="1" applyAlignment="1">
      <alignment vertical="center" shrinkToFit="1"/>
    </xf>
    <xf numFmtId="180" fontId="6" fillId="0" borderId="115" xfId="1" applyNumberFormat="1" applyFont="1" applyFill="1" applyBorder="1" applyAlignment="1">
      <alignment vertical="center" shrinkToFit="1"/>
    </xf>
    <xf numFmtId="180" fontId="6" fillId="0" borderId="116" xfId="1" applyNumberFormat="1" applyFont="1" applyFill="1" applyBorder="1" applyAlignment="1">
      <alignment vertical="center" shrinkToFit="1"/>
    </xf>
    <xf numFmtId="180" fontId="6" fillId="0" borderId="117" xfId="1" applyNumberFormat="1" applyFont="1" applyFill="1" applyBorder="1" applyAlignment="1">
      <alignment vertical="center" shrinkToFit="1"/>
    </xf>
    <xf numFmtId="181" fontId="6" fillId="0" borderId="118" xfId="1" applyNumberFormat="1" applyFont="1" applyFill="1" applyBorder="1" applyAlignment="1">
      <alignment vertical="center" shrinkToFit="1"/>
    </xf>
    <xf numFmtId="38" fontId="6" fillId="0" borderId="119" xfId="1" applyFont="1" applyFill="1" applyBorder="1" applyAlignment="1">
      <alignment vertical="center" shrinkToFit="1"/>
    </xf>
    <xf numFmtId="177" fontId="5" fillId="0" borderId="5" xfId="2" applyNumberFormat="1" applyFont="1" applyBorder="1" applyAlignment="1">
      <alignment vertical="center"/>
    </xf>
    <xf numFmtId="38" fontId="0" fillId="0" borderId="0" xfId="1" applyFont="1" applyFill="1">
      <alignment vertical="center"/>
    </xf>
    <xf numFmtId="38" fontId="8" fillId="0" borderId="0" xfId="1" applyFont="1">
      <alignment vertical="center"/>
    </xf>
    <xf numFmtId="182" fontId="5" fillId="0" borderId="0" xfId="2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58" xfId="0" applyNumberFormat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38" fontId="5" fillId="2" borderId="120" xfId="1" applyFont="1" applyFill="1" applyBorder="1" applyAlignment="1">
      <alignment vertical="center" shrinkToFit="1"/>
    </xf>
    <xf numFmtId="38" fontId="5" fillId="3" borderId="121" xfId="1" applyFont="1" applyFill="1" applyBorder="1" applyAlignment="1">
      <alignment vertical="center" shrinkToFit="1"/>
    </xf>
    <xf numFmtId="38" fontId="5" fillId="4" borderId="122" xfId="1" applyFont="1" applyFill="1" applyBorder="1" applyAlignment="1">
      <alignment vertical="center" shrinkToFit="1"/>
    </xf>
    <xf numFmtId="181" fontId="6" fillId="0" borderId="123" xfId="1" applyNumberFormat="1" applyFont="1" applyFill="1" applyBorder="1" applyAlignment="1">
      <alignment vertical="center" shrinkToFit="1"/>
    </xf>
    <xf numFmtId="182" fontId="5" fillId="2" borderId="124" xfId="2" applyNumberFormat="1" applyFont="1" applyFill="1" applyBorder="1" applyAlignment="1">
      <alignment vertical="center" shrinkToFit="1"/>
    </xf>
    <xf numFmtId="182" fontId="5" fillId="3" borderId="57" xfId="2" applyNumberFormat="1" applyFont="1" applyFill="1" applyBorder="1" applyAlignment="1">
      <alignment vertical="center" shrinkToFit="1"/>
    </xf>
    <xf numFmtId="182" fontId="5" fillId="4" borderId="125" xfId="2" applyNumberFormat="1" applyFont="1" applyFill="1" applyBorder="1" applyAlignment="1">
      <alignment vertical="center" shrinkToFit="1"/>
    </xf>
    <xf numFmtId="38" fontId="6" fillId="0" borderId="126" xfId="1" applyFont="1" applyFill="1" applyBorder="1" applyAlignment="1">
      <alignment vertical="center" shrinkToFit="1"/>
    </xf>
    <xf numFmtId="38" fontId="5" fillId="2" borderId="127" xfId="1" applyFont="1" applyFill="1" applyBorder="1" applyAlignment="1">
      <alignment vertical="center" shrinkToFit="1"/>
    </xf>
    <xf numFmtId="38" fontId="6" fillId="0" borderId="128" xfId="1" applyFont="1" applyFill="1" applyBorder="1" applyAlignment="1">
      <alignment vertical="center" shrinkToFit="1"/>
    </xf>
    <xf numFmtId="38" fontId="6" fillId="0" borderId="129" xfId="1" applyFont="1" applyFill="1" applyBorder="1" applyAlignment="1">
      <alignment vertical="center" shrinkToFit="1"/>
    </xf>
    <xf numFmtId="38" fontId="5" fillId="3" borderId="130" xfId="1" applyFont="1" applyFill="1" applyBorder="1" applyAlignment="1">
      <alignment vertical="center" shrinkToFit="1"/>
    </xf>
    <xf numFmtId="38" fontId="5" fillId="4" borderId="131" xfId="1" applyFont="1" applyFill="1" applyBorder="1" applyAlignment="1">
      <alignment vertical="center" shrinkToFit="1"/>
    </xf>
    <xf numFmtId="182" fontId="5" fillId="3" borderId="138" xfId="2" applyNumberFormat="1" applyFont="1" applyFill="1" applyBorder="1" applyAlignment="1">
      <alignment vertical="center" shrinkToFit="1"/>
    </xf>
    <xf numFmtId="182" fontId="5" fillId="4" borderId="146" xfId="2" applyNumberFormat="1" applyFont="1" applyFill="1" applyBorder="1" applyAlignment="1">
      <alignment vertical="center" shrinkToFit="1"/>
    </xf>
    <xf numFmtId="38" fontId="5" fillId="3" borderId="147" xfId="1" applyFont="1" applyFill="1" applyBorder="1" applyAlignment="1">
      <alignment vertical="center" shrinkToFit="1"/>
    </xf>
    <xf numFmtId="38" fontId="5" fillId="4" borderId="148" xfId="1" applyFont="1" applyFill="1" applyBorder="1" applyAlignment="1">
      <alignment vertical="center" shrinkToFit="1"/>
    </xf>
    <xf numFmtId="38" fontId="5" fillId="0" borderId="149" xfId="1" applyFont="1" applyBorder="1" applyAlignment="1">
      <alignment vertical="center" shrinkToFit="1"/>
    </xf>
    <xf numFmtId="38" fontId="5" fillId="2" borderId="149" xfId="1" applyFont="1" applyFill="1" applyBorder="1" applyAlignment="1">
      <alignment vertical="center" shrinkToFit="1"/>
    </xf>
    <xf numFmtId="38" fontId="5" fillId="0" borderId="149" xfId="1" applyFont="1" applyFill="1" applyBorder="1" applyAlignment="1">
      <alignment vertical="center" shrinkToFit="1"/>
    </xf>
    <xf numFmtId="38" fontId="5" fillId="3" borderId="149" xfId="1" applyFont="1" applyFill="1" applyBorder="1" applyAlignment="1">
      <alignment vertical="center" shrinkToFit="1"/>
    </xf>
    <xf numFmtId="182" fontId="5" fillId="0" borderId="150" xfId="2" applyNumberFormat="1" applyFont="1" applyBorder="1" applyAlignment="1">
      <alignment vertical="center" shrinkToFit="1"/>
    </xf>
    <xf numFmtId="182" fontId="5" fillId="0" borderId="150" xfId="2" applyNumberFormat="1" applyFont="1" applyFill="1" applyBorder="1" applyAlignment="1">
      <alignment vertical="center" shrinkToFit="1"/>
    </xf>
    <xf numFmtId="182" fontId="5" fillId="2" borderId="150" xfId="2" applyNumberFormat="1" applyFont="1" applyFill="1" applyBorder="1" applyAlignment="1">
      <alignment vertical="center" shrinkToFit="1"/>
    </xf>
    <xf numFmtId="182" fontId="5" fillId="3" borderId="150" xfId="2" applyNumberFormat="1" applyFont="1" applyFill="1" applyBorder="1" applyAlignment="1">
      <alignment vertical="center" shrinkToFit="1"/>
    </xf>
    <xf numFmtId="38" fontId="5" fillId="0" borderId="151" xfId="1" applyFont="1" applyBorder="1" applyAlignment="1">
      <alignment vertical="center" shrinkToFit="1"/>
    </xf>
    <xf numFmtId="38" fontId="5" fillId="2" borderId="151" xfId="1" applyFont="1" applyFill="1" applyBorder="1" applyAlignment="1">
      <alignment vertical="center" shrinkToFit="1"/>
    </xf>
    <xf numFmtId="38" fontId="5" fillId="0" borderId="151" xfId="1" applyFont="1" applyFill="1" applyBorder="1" applyAlignment="1">
      <alignment vertical="center" shrinkToFit="1"/>
    </xf>
    <xf numFmtId="38" fontId="5" fillId="3" borderId="151" xfId="1" applyFont="1" applyFill="1" applyBorder="1" applyAlignment="1">
      <alignment vertical="center" shrinkToFit="1"/>
    </xf>
    <xf numFmtId="182" fontId="5" fillId="0" borderId="152" xfId="2" applyNumberFormat="1" applyFont="1" applyBorder="1" applyAlignment="1">
      <alignment vertical="center" shrinkToFit="1"/>
    </xf>
    <xf numFmtId="182" fontId="5" fillId="2" borderId="152" xfId="2" applyNumberFormat="1" applyFont="1" applyFill="1" applyBorder="1" applyAlignment="1">
      <alignment vertical="center" shrinkToFit="1"/>
    </xf>
    <xf numFmtId="182" fontId="5" fillId="0" borderId="152" xfId="2" applyNumberFormat="1" applyFont="1" applyFill="1" applyBorder="1" applyAlignment="1">
      <alignment vertical="center" shrinkToFit="1"/>
    </xf>
    <xf numFmtId="182" fontId="5" fillId="3" borderId="152" xfId="2" applyNumberFormat="1" applyFont="1" applyFill="1" applyBorder="1" applyAlignment="1">
      <alignment vertical="center" shrinkToFit="1"/>
    </xf>
    <xf numFmtId="38" fontId="8" fillId="0" borderId="0" xfId="1" applyFont="1" applyFill="1" applyBorder="1">
      <alignment vertical="center"/>
    </xf>
    <xf numFmtId="0" fontId="0" fillId="0" borderId="23" xfId="0" applyBorder="1">
      <alignment vertical="center"/>
    </xf>
    <xf numFmtId="38" fontId="5" fillId="0" borderId="1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2" xfId="0" applyFont="1" applyBorder="1" applyAlignment="1">
      <alignment horizontal="distributed" vertical="center"/>
    </xf>
    <xf numFmtId="0" fontId="5" fillId="2" borderId="101" xfId="0" applyFont="1" applyFill="1" applyBorder="1" applyAlignment="1">
      <alignment horizontal="distributed" vertical="center"/>
    </xf>
    <xf numFmtId="0" fontId="5" fillId="0" borderId="104" xfId="0" applyFont="1" applyFill="1" applyBorder="1" applyAlignment="1">
      <alignment horizontal="distributed" vertical="center"/>
    </xf>
    <xf numFmtId="0" fontId="5" fillId="4" borderId="61" xfId="0" applyFont="1" applyFill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54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right" vertical="center"/>
    </xf>
    <xf numFmtId="38" fontId="5" fillId="0" borderId="20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145" xfId="0" applyFont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33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0" borderId="144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182" fontId="5" fillId="0" borderId="32" xfId="1" applyNumberFormat="1" applyFont="1" applyBorder="1" applyAlignment="1">
      <alignment horizontal="center" vertical="center"/>
    </xf>
    <xf numFmtId="182" fontId="5" fillId="0" borderId="45" xfId="1" applyNumberFormat="1" applyFont="1" applyBorder="1" applyAlignment="1">
      <alignment horizontal="center" vertical="center"/>
    </xf>
    <xf numFmtId="38" fontId="5" fillId="0" borderId="54" xfId="1" applyFont="1" applyBorder="1" applyAlignment="1">
      <alignment horizontal="center" vertical="center"/>
    </xf>
    <xf numFmtId="38" fontId="5" fillId="0" borderId="5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D40B-7123-4371-BD5E-5EF6F0486115}">
  <sheetPr>
    <pageSetUpPr fitToPage="1"/>
  </sheetPr>
  <dimension ref="A1:AN28"/>
  <sheetViews>
    <sheetView tabSelected="1" view="pageBreakPreview" zoomScaleNormal="85" zoomScaleSheetLayoutView="100" workbookViewId="0">
      <pane xSplit="1" topLeftCell="H1" activePane="topRight" state="frozen"/>
      <selection activeCell="G10" sqref="G10"/>
      <selection pane="topRight" activeCell="K20" sqref="K20"/>
    </sheetView>
  </sheetViews>
  <sheetFormatPr defaultRowHeight="14.4"/>
  <cols>
    <col min="1" max="1" width="10.59765625" customWidth="1"/>
    <col min="2" max="2" width="12.59765625" customWidth="1"/>
    <col min="3" max="3" width="12.59765625" style="116" customWidth="1"/>
    <col min="4" max="4" width="9.09765625" customWidth="1"/>
    <col min="5" max="6" width="12.59765625" customWidth="1"/>
    <col min="7" max="7" width="9.09765625" customWidth="1"/>
    <col min="8" max="17" width="12.59765625" customWidth="1"/>
    <col min="18" max="18" width="9.19921875" customWidth="1"/>
    <col min="19" max="20" width="13" bestFit="1" customWidth="1"/>
    <col min="21" max="24" width="12.59765625" customWidth="1"/>
    <col min="25" max="25" width="9.09765625" customWidth="1"/>
    <col min="26" max="27" width="12.59765625" customWidth="1"/>
    <col min="28" max="28" width="9.19921875" customWidth="1"/>
    <col min="29" max="34" width="12.59765625" customWidth="1"/>
    <col min="35" max="35" width="10.5" customWidth="1"/>
    <col min="36" max="39" width="11.296875" customWidth="1"/>
    <col min="40" max="40" width="10.3984375" bestFit="1" customWidth="1"/>
  </cols>
  <sheetData>
    <row r="1" spans="1:40">
      <c r="B1" s="7" t="s">
        <v>112</v>
      </c>
    </row>
    <row r="3" spans="1:40" ht="15.05" thickBo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400" t="s">
        <v>0</v>
      </c>
      <c r="L3" s="262"/>
      <c r="M3" s="262"/>
      <c r="N3" s="262"/>
      <c r="O3" s="262"/>
      <c r="P3" s="262"/>
      <c r="Q3" s="262"/>
      <c r="R3" s="262"/>
      <c r="S3" s="262"/>
      <c r="T3" s="400" t="s">
        <v>99</v>
      </c>
      <c r="U3" s="262"/>
      <c r="V3" s="262"/>
      <c r="W3" s="262"/>
      <c r="X3" s="262"/>
      <c r="Y3" s="262"/>
      <c r="Z3" s="262"/>
      <c r="AA3" s="262"/>
      <c r="AB3" s="262"/>
      <c r="AD3" s="262" t="s">
        <v>99</v>
      </c>
      <c r="AE3" s="262"/>
      <c r="AF3" s="262"/>
      <c r="AG3" s="262"/>
      <c r="AH3" s="262"/>
      <c r="AI3" s="400" t="s">
        <v>99</v>
      </c>
      <c r="AJ3" s="262"/>
      <c r="AK3" s="262"/>
      <c r="AL3" s="262"/>
      <c r="AM3" s="262"/>
    </row>
    <row r="4" spans="1:40" ht="20.2" customHeight="1">
      <c r="A4" s="262"/>
      <c r="B4" s="414" t="s">
        <v>1</v>
      </c>
      <c r="C4" s="415"/>
      <c r="D4" s="426"/>
      <c r="E4" s="414" t="s">
        <v>2</v>
      </c>
      <c r="F4" s="415"/>
      <c r="G4" s="426"/>
      <c r="H4" s="414" t="s">
        <v>3</v>
      </c>
      <c r="I4" s="416"/>
      <c r="J4" s="414" t="s">
        <v>4</v>
      </c>
      <c r="K4" s="426"/>
      <c r="L4" s="414" t="s">
        <v>5</v>
      </c>
      <c r="M4" s="426"/>
      <c r="N4" s="414" t="s">
        <v>6</v>
      </c>
      <c r="O4" s="426"/>
      <c r="P4" s="414" t="s">
        <v>7</v>
      </c>
      <c r="Q4" s="415"/>
      <c r="R4" s="416"/>
      <c r="S4" s="419" t="s">
        <v>8</v>
      </c>
      <c r="T4" s="420"/>
      <c r="U4" s="421" t="s">
        <v>9</v>
      </c>
      <c r="V4" s="422"/>
      <c r="W4" s="423" t="s">
        <v>10</v>
      </c>
      <c r="X4" s="424"/>
      <c r="Y4" s="425"/>
      <c r="Z4" s="414" t="s">
        <v>11</v>
      </c>
      <c r="AA4" s="415"/>
      <c r="AB4" s="426"/>
      <c r="AC4" s="412" t="s">
        <v>12</v>
      </c>
      <c r="AD4" s="413"/>
      <c r="AE4" s="412" t="s">
        <v>13</v>
      </c>
      <c r="AF4" s="413"/>
      <c r="AG4" s="414" t="s">
        <v>14</v>
      </c>
      <c r="AH4" s="415"/>
      <c r="AI4" s="416"/>
      <c r="AJ4" s="417" t="s">
        <v>15</v>
      </c>
      <c r="AK4" s="418"/>
      <c r="AL4" s="419" t="s">
        <v>16</v>
      </c>
      <c r="AM4" s="420"/>
    </row>
    <row r="5" spans="1:40" s="12" customFormat="1" ht="20.2" customHeight="1" thickBot="1">
      <c r="A5" s="261"/>
      <c r="B5" s="121" t="s">
        <v>113</v>
      </c>
      <c r="C5" s="122" t="s">
        <v>103</v>
      </c>
      <c r="D5" s="123" t="s">
        <v>17</v>
      </c>
      <c r="E5" s="124" t="s">
        <v>113</v>
      </c>
      <c r="F5" s="125" t="s">
        <v>103</v>
      </c>
      <c r="G5" s="123" t="s">
        <v>104</v>
      </c>
      <c r="H5" s="121" t="s">
        <v>113</v>
      </c>
      <c r="I5" s="122" t="s">
        <v>103</v>
      </c>
      <c r="J5" s="124" t="s">
        <v>113</v>
      </c>
      <c r="K5" s="123" t="s">
        <v>103</v>
      </c>
      <c r="L5" s="126" t="str">
        <f t="shared" ref="L5:O5" si="0">J$5</f>
        <v>令和６年度</v>
      </c>
      <c r="M5" s="127" t="str">
        <f t="shared" si="0"/>
        <v>令和５年度</v>
      </c>
      <c r="N5" s="128" t="str">
        <f t="shared" si="0"/>
        <v>令和６年度</v>
      </c>
      <c r="O5" s="129" t="str">
        <f t="shared" si="0"/>
        <v>令和５年度</v>
      </c>
      <c r="P5" s="128" t="str">
        <f>N$5</f>
        <v>令和６年度</v>
      </c>
      <c r="Q5" s="130" t="str">
        <f>O$5</f>
        <v>令和５年度</v>
      </c>
      <c r="R5" s="122" t="s">
        <v>17</v>
      </c>
      <c r="S5" s="128" t="str">
        <f>P$5</f>
        <v>令和６年度</v>
      </c>
      <c r="T5" s="123" t="str">
        <f>Q$5</f>
        <v>令和５年度</v>
      </c>
      <c r="U5" s="128" t="str">
        <f>S5</f>
        <v>令和６年度</v>
      </c>
      <c r="V5" s="125" t="str">
        <f>T5</f>
        <v>令和５年度</v>
      </c>
      <c r="W5" s="131" t="str">
        <f>U5</f>
        <v>令和６年度</v>
      </c>
      <c r="X5" s="132" t="str">
        <f>V5</f>
        <v>令和５年度</v>
      </c>
      <c r="Y5" s="133" t="s">
        <v>17</v>
      </c>
      <c r="Z5" s="128" t="str">
        <f>W5</f>
        <v>令和６年度</v>
      </c>
      <c r="AA5" s="130" t="str">
        <f>X5</f>
        <v>令和５年度</v>
      </c>
      <c r="AB5" s="123" t="s">
        <v>17</v>
      </c>
      <c r="AC5" s="131" t="str">
        <f>Z5</f>
        <v>令和６年度</v>
      </c>
      <c r="AD5" s="133" t="str">
        <f>AA5</f>
        <v>令和５年度</v>
      </c>
      <c r="AE5" s="131" t="str">
        <f>AC5</f>
        <v>令和６年度</v>
      </c>
      <c r="AF5" s="133" t="str">
        <f>AD5</f>
        <v>令和５年度</v>
      </c>
      <c r="AG5" s="128" t="str">
        <f>AE5</f>
        <v>令和６年度</v>
      </c>
      <c r="AH5" s="130" t="str">
        <f>AF5</f>
        <v>令和５年度</v>
      </c>
      <c r="AI5" s="122" t="s">
        <v>17</v>
      </c>
      <c r="AJ5" s="128" t="str">
        <f>AG5</f>
        <v>令和６年度</v>
      </c>
      <c r="AK5" s="127" t="str">
        <f>AH5</f>
        <v>令和５年度</v>
      </c>
      <c r="AL5" s="128" t="str">
        <f>AJ5</f>
        <v>令和６年度</v>
      </c>
      <c r="AM5" s="127" t="str">
        <f>AK5</f>
        <v>令和５年度</v>
      </c>
    </row>
    <row r="6" spans="1:40" ht="20.2" customHeight="1">
      <c r="A6" s="335" t="s">
        <v>18</v>
      </c>
      <c r="B6" s="134">
        <v>190285882</v>
      </c>
      <c r="C6" s="134">
        <v>182807119</v>
      </c>
      <c r="D6" s="135">
        <f t="shared" ref="D6:D20" si="1">B6/C6-1</f>
        <v>4.0910677007059082E-2</v>
      </c>
      <c r="E6" s="136">
        <v>186128611</v>
      </c>
      <c r="F6" s="137">
        <v>178438765</v>
      </c>
      <c r="G6" s="138">
        <f t="shared" ref="G6:G15" si="2">(E6/F6-1)</f>
        <v>4.3095153679190812E-2</v>
      </c>
      <c r="H6" s="139">
        <f>B6-E6</f>
        <v>4157271</v>
      </c>
      <c r="I6" s="140">
        <v>4368354</v>
      </c>
      <c r="J6" s="141">
        <v>3471137</v>
      </c>
      <c r="K6" s="142">
        <v>3403906</v>
      </c>
      <c r="L6" s="118">
        <v>67231</v>
      </c>
      <c r="M6" s="143">
        <v>-134448</v>
      </c>
      <c r="N6" s="118">
        <v>-1126952</v>
      </c>
      <c r="O6" s="143">
        <v>666242</v>
      </c>
      <c r="P6" s="144">
        <v>106789745</v>
      </c>
      <c r="Q6" s="137">
        <v>104845737</v>
      </c>
      <c r="R6" s="138">
        <f>(P6/Q6-1)</f>
        <v>1.8541602697685233E-2</v>
      </c>
      <c r="S6" s="411">
        <v>0.8</v>
      </c>
      <c r="T6" s="146">
        <v>0.8</v>
      </c>
      <c r="U6" s="353">
        <f>J6/P6</f>
        <v>3.2504403863872884E-2</v>
      </c>
      <c r="V6" s="147">
        <v>3.2465850280588897E-2</v>
      </c>
      <c r="W6" s="144">
        <v>212912962</v>
      </c>
      <c r="X6" s="137">
        <v>225171827</v>
      </c>
      <c r="Y6" s="148">
        <f>W6/X6-1</f>
        <v>-5.4442268215019629E-2</v>
      </c>
      <c r="Z6" s="144">
        <v>26998146</v>
      </c>
      <c r="AA6" s="137">
        <v>29215041</v>
      </c>
      <c r="AB6" s="135">
        <f>Z6/AA6-1</f>
        <v>-7.5881974630807481E-2</v>
      </c>
      <c r="AC6" s="144">
        <v>9862776</v>
      </c>
      <c r="AD6" s="149">
        <v>11056959</v>
      </c>
      <c r="AE6" s="139">
        <v>9979008</v>
      </c>
      <c r="AF6" s="142">
        <v>9170446</v>
      </c>
      <c r="AG6" s="139">
        <v>51975373</v>
      </c>
      <c r="AH6" s="150">
        <v>45972951</v>
      </c>
      <c r="AI6" s="138">
        <f>AG6/AH6-1</f>
        <v>0.13056420937607416</v>
      </c>
      <c r="AJ6" s="151">
        <v>94.1</v>
      </c>
      <c r="AK6" s="152">
        <v>92.9</v>
      </c>
      <c r="AL6" s="153">
        <v>16.770500933994953</v>
      </c>
      <c r="AM6" s="154">
        <v>17</v>
      </c>
      <c r="AN6" s="120"/>
    </row>
    <row r="7" spans="1:40" ht="20.2" customHeight="1">
      <c r="A7" s="23" t="s">
        <v>19</v>
      </c>
      <c r="B7" s="155">
        <v>81899832</v>
      </c>
      <c r="C7" s="155">
        <v>77127126</v>
      </c>
      <c r="D7" s="40">
        <f t="shared" si="1"/>
        <v>6.1881030028267947E-2</v>
      </c>
      <c r="E7" s="156">
        <v>79695413</v>
      </c>
      <c r="F7" s="157">
        <v>74732580</v>
      </c>
      <c r="G7" s="64">
        <f t="shared" si="2"/>
        <v>6.6407890641538181E-2</v>
      </c>
      <c r="H7" s="158">
        <f t="shared" ref="H7:I23" si="3">B7-E7</f>
        <v>2204419</v>
      </c>
      <c r="I7" s="159">
        <v>2394546</v>
      </c>
      <c r="J7" s="160">
        <v>1179218</v>
      </c>
      <c r="K7" s="161">
        <v>1526711</v>
      </c>
      <c r="L7" s="14">
        <v>-347493</v>
      </c>
      <c r="M7" s="162">
        <v>-547048</v>
      </c>
      <c r="N7" s="14">
        <v>1097087</v>
      </c>
      <c r="O7" s="162">
        <v>389916</v>
      </c>
      <c r="P7" s="163">
        <v>41189181</v>
      </c>
      <c r="Q7" s="157">
        <v>40526432</v>
      </c>
      <c r="R7" s="64">
        <f t="shared" ref="R7:R14" si="4">(P7/Q7-1)</f>
        <v>1.6353499859054876E-2</v>
      </c>
      <c r="S7" s="164">
        <v>0.71</v>
      </c>
      <c r="T7" s="165">
        <v>0.71</v>
      </c>
      <c r="U7" s="353">
        <f t="shared" ref="U7:U21" si="5">J7/P7</f>
        <v>2.8629314090998798E-2</v>
      </c>
      <c r="V7" s="166">
        <v>3.7671981584759297E-2</v>
      </c>
      <c r="W7" s="163">
        <v>84702016</v>
      </c>
      <c r="X7" s="157">
        <v>89179176</v>
      </c>
      <c r="Y7" s="167">
        <f t="shared" ref="Y7:Y22" si="6">W7/X7-1</f>
        <v>-5.020409697438788E-2</v>
      </c>
      <c r="Z7" s="163">
        <v>10024484</v>
      </c>
      <c r="AA7" s="157">
        <v>10433709</v>
      </c>
      <c r="AB7" s="40">
        <f t="shared" ref="AB7:AB15" si="7">Z7/AA7-1</f>
        <v>-3.9221431228338877E-2</v>
      </c>
      <c r="AC7" s="163">
        <v>2576931</v>
      </c>
      <c r="AD7" s="168">
        <v>2373885</v>
      </c>
      <c r="AE7" s="158">
        <v>2332782</v>
      </c>
      <c r="AF7" s="161">
        <v>2160159</v>
      </c>
      <c r="AG7" s="158">
        <v>6575985</v>
      </c>
      <c r="AH7" s="169">
        <v>8155621</v>
      </c>
      <c r="AI7" s="64">
        <f t="shared" ref="AI7:AI15" si="8">AG7/AH7-1</f>
        <v>-0.19368678363057823</v>
      </c>
      <c r="AJ7" s="170">
        <v>85.6</v>
      </c>
      <c r="AK7" s="171">
        <v>85</v>
      </c>
      <c r="AL7" s="172">
        <v>16.5</v>
      </c>
      <c r="AM7" s="173">
        <v>17.399999999999999</v>
      </c>
    </row>
    <row r="8" spans="1:40" ht="20.2" customHeight="1">
      <c r="A8" s="23" t="s">
        <v>20</v>
      </c>
      <c r="B8" s="155">
        <v>24122101</v>
      </c>
      <c r="C8" s="155">
        <v>21907305</v>
      </c>
      <c r="D8" s="40">
        <f t="shared" si="1"/>
        <v>0.10109851485611765</v>
      </c>
      <c r="E8" s="156">
        <v>22153149</v>
      </c>
      <c r="F8" s="157">
        <v>20352564</v>
      </c>
      <c r="G8" s="64">
        <f t="shared" si="2"/>
        <v>8.8469688634807975E-2</v>
      </c>
      <c r="H8" s="158">
        <f t="shared" si="3"/>
        <v>1968952</v>
      </c>
      <c r="I8" s="159">
        <v>1554741</v>
      </c>
      <c r="J8" s="160">
        <v>1684407</v>
      </c>
      <c r="K8" s="161">
        <v>1213992</v>
      </c>
      <c r="L8" s="14">
        <v>470415</v>
      </c>
      <c r="M8" s="162">
        <v>-196204</v>
      </c>
      <c r="N8" s="14">
        <v>421691</v>
      </c>
      <c r="O8" s="162">
        <v>3817</v>
      </c>
      <c r="P8" s="163">
        <v>10786235</v>
      </c>
      <c r="Q8" s="157">
        <v>10589974</v>
      </c>
      <c r="R8" s="64">
        <f t="shared" si="4"/>
        <v>1.8532717832923762E-2</v>
      </c>
      <c r="S8" s="164">
        <v>0.66</v>
      </c>
      <c r="T8" s="165">
        <v>0.67</v>
      </c>
      <c r="U8" s="353">
        <f t="shared" si="5"/>
        <v>0.15616264618747877</v>
      </c>
      <c r="V8" s="166">
        <v>0.11463597549909001</v>
      </c>
      <c r="W8" s="163">
        <v>16545550</v>
      </c>
      <c r="X8" s="157">
        <v>15966708</v>
      </c>
      <c r="Y8" s="167">
        <f t="shared" si="6"/>
        <v>3.625305855158123E-2</v>
      </c>
      <c r="Z8" s="163">
        <v>5120537</v>
      </c>
      <c r="AA8" s="157">
        <v>4629164</v>
      </c>
      <c r="AB8" s="40">
        <f t="shared" si="7"/>
        <v>0.10614724386519891</v>
      </c>
      <c r="AC8" s="163">
        <v>1213713</v>
      </c>
      <c r="AD8" s="168">
        <v>1262437</v>
      </c>
      <c r="AE8" s="158">
        <v>470933</v>
      </c>
      <c r="AF8" s="161">
        <v>453024</v>
      </c>
      <c r="AG8" s="158">
        <v>1664533</v>
      </c>
      <c r="AH8" s="169">
        <v>1602144</v>
      </c>
      <c r="AI8" s="64">
        <f t="shared" si="8"/>
        <v>3.8940944134859379E-2</v>
      </c>
      <c r="AJ8" s="170">
        <v>91</v>
      </c>
      <c r="AK8" s="171">
        <v>90.9</v>
      </c>
      <c r="AL8" s="172">
        <v>10.01</v>
      </c>
      <c r="AM8" s="173">
        <v>11.2</v>
      </c>
    </row>
    <row r="9" spans="1:40" ht="20.2" customHeight="1">
      <c r="A9" s="23" t="s">
        <v>21</v>
      </c>
      <c r="B9" s="155">
        <v>30367283</v>
      </c>
      <c r="C9" s="155">
        <v>26909881</v>
      </c>
      <c r="D9" s="40">
        <f t="shared" si="1"/>
        <v>0.12848076139764419</v>
      </c>
      <c r="E9" s="156">
        <v>29097725</v>
      </c>
      <c r="F9" s="157">
        <v>25519124</v>
      </c>
      <c r="G9" s="64">
        <f t="shared" si="2"/>
        <v>0.14023212552280406</v>
      </c>
      <c r="H9" s="158">
        <f t="shared" si="3"/>
        <v>1269558</v>
      </c>
      <c r="I9" s="159">
        <v>1390757</v>
      </c>
      <c r="J9" s="160">
        <v>1101460</v>
      </c>
      <c r="K9" s="161">
        <v>700351</v>
      </c>
      <c r="L9" s="14">
        <v>401109</v>
      </c>
      <c r="M9" s="162">
        <v>-282616</v>
      </c>
      <c r="N9" s="14">
        <v>337365</v>
      </c>
      <c r="O9" s="162">
        <v>-510724</v>
      </c>
      <c r="P9" s="163">
        <v>12654385</v>
      </c>
      <c r="Q9" s="157">
        <v>12297935</v>
      </c>
      <c r="R9" s="64">
        <f t="shared" si="4"/>
        <v>2.8984540900565792E-2</v>
      </c>
      <c r="S9" s="164">
        <v>0.47</v>
      </c>
      <c r="T9" s="165">
        <v>0.46</v>
      </c>
      <c r="U9" s="353">
        <f t="shared" si="5"/>
        <v>8.7041764574098221E-2</v>
      </c>
      <c r="V9" s="166">
        <v>5.6948666585081152E-2</v>
      </c>
      <c r="W9" s="163">
        <v>25434043</v>
      </c>
      <c r="X9" s="157">
        <v>24732284</v>
      </c>
      <c r="Y9" s="167">
        <f t="shared" si="6"/>
        <v>2.8374209191516675E-2</v>
      </c>
      <c r="Z9" s="163">
        <v>10455726</v>
      </c>
      <c r="AA9" s="157">
        <v>9362071</v>
      </c>
      <c r="AB9" s="40">
        <f t="shared" si="7"/>
        <v>0.11681763575602022</v>
      </c>
      <c r="AC9" s="163">
        <v>3090520</v>
      </c>
      <c r="AD9" s="168">
        <v>3154264</v>
      </c>
      <c r="AE9" s="158">
        <v>4024066</v>
      </c>
      <c r="AF9" s="161">
        <v>3693503</v>
      </c>
      <c r="AG9" s="158">
        <v>4793809</v>
      </c>
      <c r="AH9" s="169">
        <v>5015124</v>
      </c>
      <c r="AI9" s="64">
        <f t="shared" si="8"/>
        <v>-4.412951703686685E-2</v>
      </c>
      <c r="AJ9" s="170">
        <v>87.5</v>
      </c>
      <c r="AK9" s="171">
        <v>86.7</v>
      </c>
      <c r="AL9" s="172">
        <v>13.143753971644578</v>
      </c>
      <c r="AM9" s="173">
        <v>13.8</v>
      </c>
    </row>
    <row r="10" spans="1:40" ht="20.2" customHeight="1">
      <c r="A10" s="23" t="s">
        <v>22</v>
      </c>
      <c r="B10" s="155">
        <v>16596508</v>
      </c>
      <c r="C10" s="155">
        <v>15448773</v>
      </c>
      <c r="D10" s="40">
        <f t="shared" si="1"/>
        <v>7.429295517514567E-2</v>
      </c>
      <c r="E10" s="156">
        <v>14836372</v>
      </c>
      <c r="F10" s="157">
        <v>14546668</v>
      </c>
      <c r="G10" s="64">
        <f t="shared" si="2"/>
        <v>1.9915488550367622E-2</v>
      </c>
      <c r="H10" s="158">
        <f t="shared" si="3"/>
        <v>1760136</v>
      </c>
      <c r="I10" s="159">
        <v>902105</v>
      </c>
      <c r="J10" s="160">
        <v>1537584</v>
      </c>
      <c r="K10" s="161">
        <v>814417</v>
      </c>
      <c r="L10" s="14">
        <v>723167</v>
      </c>
      <c r="M10" s="162">
        <v>-319991</v>
      </c>
      <c r="N10" s="14">
        <v>451904</v>
      </c>
      <c r="O10" s="162">
        <v>-339033</v>
      </c>
      <c r="P10" s="163">
        <v>8547846</v>
      </c>
      <c r="Q10" s="157">
        <v>8293943</v>
      </c>
      <c r="R10" s="64">
        <f t="shared" si="4"/>
        <v>3.0613063050951794E-2</v>
      </c>
      <c r="S10" s="164">
        <v>0.71</v>
      </c>
      <c r="T10" s="165">
        <v>0.71</v>
      </c>
      <c r="U10" s="353">
        <f t="shared" si="5"/>
        <v>0.17987970302693801</v>
      </c>
      <c r="V10" s="166">
        <v>9.8194188216629896E-2</v>
      </c>
      <c r="W10" s="163">
        <v>8784699</v>
      </c>
      <c r="X10" s="157">
        <v>9130869</v>
      </c>
      <c r="Y10" s="167">
        <f t="shared" si="6"/>
        <v>-3.7912054153881769E-2</v>
      </c>
      <c r="Z10" s="163">
        <v>7628987</v>
      </c>
      <c r="AA10" s="157">
        <v>7894562</v>
      </c>
      <c r="AB10" s="40">
        <f t="shared" si="7"/>
        <v>-3.364024501929308E-2</v>
      </c>
      <c r="AC10" s="163">
        <v>2090984</v>
      </c>
      <c r="AD10" s="168">
        <v>2362247</v>
      </c>
      <c r="AE10" s="158">
        <v>2017172</v>
      </c>
      <c r="AF10" s="161">
        <v>1963440</v>
      </c>
      <c r="AG10" s="158">
        <v>1061664</v>
      </c>
      <c r="AH10" s="169">
        <v>882185</v>
      </c>
      <c r="AI10" s="64">
        <f t="shared" si="8"/>
        <v>0.20344825631811925</v>
      </c>
      <c r="AJ10" s="170">
        <v>85.5</v>
      </c>
      <c r="AK10" s="171">
        <v>84.2</v>
      </c>
      <c r="AL10" s="172">
        <v>7.525723087340336</v>
      </c>
      <c r="AM10" s="173">
        <v>8.4</v>
      </c>
    </row>
    <row r="11" spans="1:40" ht="20.2" customHeight="1">
      <c r="A11" s="23" t="s">
        <v>23</v>
      </c>
      <c r="B11" s="155">
        <v>24163144</v>
      </c>
      <c r="C11" s="155">
        <v>23789435</v>
      </c>
      <c r="D11" s="40">
        <f t="shared" si="1"/>
        <v>1.5709032181722593E-2</v>
      </c>
      <c r="E11" s="156">
        <v>23351749</v>
      </c>
      <c r="F11" s="157">
        <v>23058632</v>
      </c>
      <c r="G11" s="64">
        <f t="shared" si="2"/>
        <v>1.2711812218521912E-2</v>
      </c>
      <c r="H11" s="158">
        <f t="shared" si="3"/>
        <v>811395</v>
      </c>
      <c r="I11" s="159">
        <v>730803</v>
      </c>
      <c r="J11" s="160">
        <v>532072</v>
      </c>
      <c r="K11" s="161">
        <v>515058</v>
      </c>
      <c r="L11" s="14">
        <v>17014</v>
      </c>
      <c r="M11" s="162">
        <v>-264275</v>
      </c>
      <c r="N11" s="14">
        <v>-129989</v>
      </c>
      <c r="O11" s="162">
        <v>-235911</v>
      </c>
      <c r="P11" s="163">
        <v>13289740</v>
      </c>
      <c r="Q11" s="157">
        <v>13081697</v>
      </c>
      <c r="R11" s="64">
        <f t="shared" si="4"/>
        <v>1.590336483103072E-2</v>
      </c>
      <c r="S11" s="164">
        <v>0.62</v>
      </c>
      <c r="T11" s="165">
        <v>0.62</v>
      </c>
      <c r="U11" s="353">
        <f t="shared" si="5"/>
        <v>4.0036298678529453E-2</v>
      </c>
      <c r="V11" s="166">
        <v>3.937241475628124E-2</v>
      </c>
      <c r="W11" s="163">
        <v>29032507</v>
      </c>
      <c r="X11" s="157">
        <v>30123223</v>
      </c>
      <c r="Y11" s="167">
        <f t="shared" si="6"/>
        <v>-3.620847609832456E-2</v>
      </c>
      <c r="Z11" s="163">
        <v>3017826</v>
      </c>
      <c r="AA11" s="157">
        <v>3612288</v>
      </c>
      <c r="AB11" s="40">
        <f t="shared" si="7"/>
        <v>-0.16456661262889338</v>
      </c>
      <c r="AC11" s="163">
        <v>1632457</v>
      </c>
      <c r="AD11" s="168">
        <v>1779460</v>
      </c>
      <c r="AE11" s="158">
        <v>454803</v>
      </c>
      <c r="AF11" s="161">
        <v>601530</v>
      </c>
      <c r="AG11" s="158">
        <v>4300572</v>
      </c>
      <c r="AH11" s="169">
        <v>4370523</v>
      </c>
      <c r="AI11" s="64">
        <f t="shared" si="8"/>
        <v>-1.6005178327628045E-2</v>
      </c>
      <c r="AJ11" s="170">
        <v>90.6</v>
      </c>
      <c r="AK11" s="171">
        <v>89.5</v>
      </c>
      <c r="AL11" s="172">
        <v>14.090191310749963</v>
      </c>
      <c r="AM11" s="173">
        <v>15.1</v>
      </c>
    </row>
    <row r="12" spans="1:40" ht="20.2" customHeight="1">
      <c r="A12" s="23" t="s">
        <v>24</v>
      </c>
      <c r="B12" s="155">
        <v>24837536</v>
      </c>
      <c r="C12" s="155">
        <v>25140802</v>
      </c>
      <c r="D12" s="40">
        <f t="shared" si="1"/>
        <v>-1.2062701897894934E-2</v>
      </c>
      <c r="E12" s="156">
        <v>23042638</v>
      </c>
      <c r="F12" s="157">
        <v>23472980</v>
      </c>
      <c r="G12" s="64">
        <f t="shared" si="2"/>
        <v>-1.8333505162105523E-2</v>
      </c>
      <c r="H12" s="158">
        <f t="shared" si="3"/>
        <v>1794898</v>
      </c>
      <c r="I12" s="159">
        <v>1667822</v>
      </c>
      <c r="J12" s="160">
        <v>1649759</v>
      </c>
      <c r="K12" s="161">
        <v>1573597</v>
      </c>
      <c r="L12" s="14">
        <v>76162</v>
      </c>
      <c r="M12" s="162">
        <v>-434255</v>
      </c>
      <c r="N12" s="14">
        <v>77264</v>
      </c>
      <c r="O12" s="162">
        <v>-433875</v>
      </c>
      <c r="P12" s="163">
        <v>14165179</v>
      </c>
      <c r="Q12" s="157">
        <v>13778703</v>
      </c>
      <c r="R12" s="64">
        <f t="shared" si="4"/>
        <v>2.8048793852367693E-2</v>
      </c>
      <c r="S12" s="164">
        <v>0.56999999999999995</v>
      </c>
      <c r="T12" s="165">
        <v>0.56999999999999995</v>
      </c>
      <c r="U12" s="353">
        <f t="shared" si="5"/>
        <v>0.116465806750483</v>
      </c>
      <c r="V12" s="166">
        <v>0.1142050162486266</v>
      </c>
      <c r="W12" s="163">
        <v>18288303</v>
      </c>
      <c r="X12" s="157">
        <v>19524564</v>
      </c>
      <c r="Y12" s="167">
        <f t="shared" si="6"/>
        <v>-6.3318238502022339E-2</v>
      </c>
      <c r="Z12" s="163">
        <v>6996881</v>
      </c>
      <c r="AA12" s="157">
        <v>6945098</v>
      </c>
      <c r="AB12" s="40">
        <f t="shared" si="7"/>
        <v>7.4560502961944497E-3</v>
      </c>
      <c r="AC12" s="163">
        <v>2713425</v>
      </c>
      <c r="AD12" s="168">
        <v>2712323</v>
      </c>
      <c r="AE12" s="158">
        <v>974415</v>
      </c>
      <c r="AF12" s="161">
        <v>974001</v>
      </c>
      <c r="AG12" s="158">
        <v>4823595</v>
      </c>
      <c r="AH12" s="169">
        <v>5357759</v>
      </c>
      <c r="AI12" s="64">
        <f t="shared" si="8"/>
        <v>-9.9699146602152178E-2</v>
      </c>
      <c r="AJ12" s="170">
        <v>92.5</v>
      </c>
      <c r="AK12" s="171">
        <v>92.7</v>
      </c>
      <c r="AL12" s="172">
        <v>12.155736014553108</v>
      </c>
      <c r="AM12" s="173">
        <v>12.8</v>
      </c>
    </row>
    <row r="13" spans="1:40" ht="20.2" customHeight="1">
      <c r="A13" s="23" t="s">
        <v>25</v>
      </c>
      <c r="B13" s="155">
        <v>17397336</v>
      </c>
      <c r="C13" s="155">
        <v>15509409</v>
      </c>
      <c r="D13" s="40">
        <f t="shared" si="1"/>
        <v>0.12172784920431212</v>
      </c>
      <c r="E13" s="156">
        <v>16627814</v>
      </c>
      <c r="F13" s="157">
        <v>14850402</v>
      </c>
      <c r="G13" s="64">
        <f t="shared" si="2"/>
        <v>0.11968780373756882</v>
      </c>
      <c r="H13" s="158">
        <f t="shared" si="3"/>
        <v>769522</v>
      </c>
      <c r="I13" s="159">
        <v>659007</v>
      </c>
      <c r="J13" s="160">
        <v>607140</v>
      </c>
      <c r="K13" s="161">
        <v>584626</v>
      </c>
      <c r="L13" s="14">
        <v>22514</v>
      </c>
      <c r="M13" s="162">
        <v>103371</v>
      </c>
      <c r="N13" s="14">
        <v>-65171</v>
      </c>
      <c r="O13" s="162">
        <v>132345</v>
      </c>
      <c r="P13" s="163">
        <v>9210022</v>
      </c>
      <c r="Q13" s="157">
        <v>8937005</v>
      </c>
      <c r="R13" s="64">
        <f t="shared" si="4"/>
        <v>3.0549048590663208E-2</v>
      </c>
      <c r="S13" s="164">
        <v>0.56000000000000005</v>
      </c>
      <c r="T13" s="165">
        <v>0.56000000000000005</v>
      </c>
      <c r="U13" s="353">
        <f>J13/P13</f>
        <v>6.5921666636626922E-2</v>
      </c>
      <c r="V13" s="166">
        <v>6.5416322358553006E-2</v>
      </c>
      <c r="W13" s="163">
        <v>16576002</v>
      </c>
      <c r="X13" s="157">
        <v>16602779</v>
      </c>
      <c r="Y13" s="167">
        <f t="shared" si="6"/>
        <v>-1.6128022905080863E-3</v>
      </c>
      <c r="Z13" s="163">
        <v>2587662</v>
      </c>
      <c r="AA13" s="157">
        <v>2291507</v>
      </c>
      <c r="AB13" s="40">
        <f t="shared" si="7"/>
        <v>0.1292402772498622</v>
      </c>
      <c r="AC13" s="163">
        <v>1162695</v>
      </c>
      <c r="AD13" s="168">
        <v>1250380</v>
      </c>
      <c r="AE13" s="158">
        <v>403219</v>
      </c>
      <c r="AF13" s="161">
        <v>240821</v>
      </c>
      <c r="AG13" s="158">
        <v>3226359</v>
      </c>
      <c r="AH13" s="169">
        <v>3557158</v>
      </c>
      <c r="AI13" s="64">
        <f t="shared" si="8"/>
        <v>-9.2995306927609045E-2</v>
      </c>
      <c r="AJ13" s="170">
        <v>88.9</v>
      </c>
      <c r="AK13" s="171">
        <v>89.2</v>
      </c>
      <c r="AL13" s="172">
        <v>11.785659138391541</v>
      </c>
      <c r="AM13" s="173">
        <v>12.8</v>
      </c>
    </row>
    <row r="14" spans="1:40" ht="20.2" customHeight="1">
      <c r="A14" s="23" t="s">
        <v>26</v>
      </c>
      <c r="B14" s="155">
        <v>39234311</v>
      </c>
      <c r="C14" s="155">
        <v>38317214</v>
      </c>
      <c r="D14" s="40">
        <f t="shared" si="1"/>
        <v>2.3934334056750606E-2</v>
      </c>
      <c r="E14" s="156">
        <v>36155842</v>
      </c>
      <c r="F14" s="157">
        <v>35830976</v>
      </c>
      <c r="G14" s="64">
        <f t="shared" si="2"/>
        <v>9.0666243643489075E-3</v>
      </c>
      <c r="H14" s="158">
        <f t="shared" si="3"/>
        <v>3078469</v>
      </c>
      <c r="I14" s="159">
        <v>2486238</v>
      </c>
      <c r="J14" s="160">
        <v>2091603</v>
      </c>
      <c r="K14" s="161">
        <v>2228845</v>
      </c>
      <c r="L14" s="14">
        <v>-137242</v>
      </c>
      <c r="M14" s="162">
        <v>-121888</v>
      </c>
      <c r="N14" s="14">
        <v>-214376</v>
      </c>
      <c r="O14" s="162">
        <v>365563</v>
      </c>
      <c r="P14" s="163">
        <v>21292393</v>
      </c>
      <c r="Q14" s="157">
        <v>21361792</v>
      </c>
      <c r="R14" s="64">
        <f t="shared" si="4"/>
        <v>-3.2487443001036898E-3</v>
      </c>
      <c r="S14" s="164">
        <v>0.34</v>
      </c>
      <c r="T14" s="165">
        <v>0.34</v>
      </c>
      <c r="U14" s="353">
        <f t="shared" si="5"/>
        <v>9.8232406287071639E-2</v>
      </c>
      <c r="V14" s="166">
        <v>0.10433792258626992</v>
      </c>
      <c r="W14" s="163">
        <v>33542620</v>
      </c>
      <c r="X14" s="157">
        <v>36199837</v>
      </c>
      <c r="Y14" s="167">
        <f t="shared" si="6"/>
        <v>-7.340411505167832E-2</v>
      </c>
      <c r="Z14" s="163">
        <v>24861168</v>
      </c>
      <c r="AA14" s="157">
        <v>25690837</v>
      </c>
      <c r="AB14" s="40">
        <f t="shared" si="7"/>
        <v>-3.2294354598100483E-2</v>
      </c>
      <c r="AC14" s="163">
        <v>3911690</v>
      </c>
      <c r="AD14" s="168">
        <v>3988824</v>
      </c>
      <c r="AE14" s="158">
        <v>5571191</v>
      </c>
      <c r="AF14" s="161">
        <v>6042113</v>
      </c>
      <c r="AG14" s="158">
        <v>4614785</v>
      </c>
      <c r="AH14" s="169">
        <v>4821339</v>
      </c>
      <c r="AI14" s="64">
        <f t="shared" si="8"/>
        <v>-4.2841625531828353E-2</v>
      </c>
      <c r="AJ14" s="170">
        <v>96.3</v>
      </c>
      <c r="AK14" s="171">
        <v>93.4</v>
      </c>
      <c r="AL14" s="172">
        <v>16.936678841471075</v>
      </c>
      <c r="AM14" s="173">
        <v>18.7</v>
      </c>
    </row>
    <row r="15" spans="1:40" ht="20.2" customHeight="1" thickBot="1">
      <c r="A15" s="401" t="s">
        <v>27</v>
      </c>
      <c r="B15" s="174">
        <v>47464028</v>
      </c>
      <c r="C15" s="174">
        <v>43785209</v>
      </c>
      <c r="D15" s="175">
        <f t="shared" si="1"/>
        <v>8.4019674315132242E-2</v>
      </c>
      <c r="E15" s="176">
        <v>45923293</v>
      </c>
      <c r="F15" s="177">
        <v>41427820</v>
      </c>
      <c r="G15" s="178">
        <f t="shared" si="2"/>
        <v>0.10851338544968092</v>
      </c>
      <c r="H15" s="179">
        <f t="shared" si="3"/>
        <v>1540735</v>
      </c>
      <c r="I15" s="180">
        <v>2357389</v>
      </c>
      <c r="J15" s="181">
        <v>935217</v>
      </c>
      <c r="K15" s="182">
        <v>1715705</v>
      </c>
      <c r="L15" s="119">
        <v>-780488</v>
      </c>
      <c r="M15" s="183">
        <v>179032</v>
      </c>
      <c r="N15" s="119">
        <v>321060</v>
      </c>
      <c r="O15" s="183">
        <v>1230542</v>
      </c>
      <c r="P15" s="184">
        <v>26684373</v>
      </c>
      <c r="Q15" s="177">
        <v>25979871</v>
      </c>
      <c r="R15" s="178">
        <f>(P15/Q15-1)</f>
        <v>2.7117224716011856E-2</v>
      </c>
      <c r="S15" s="185">
        <v>0.64</v>
      </c>
      <c r="T15" s="186">
        <v>0.64</v>
      </c>
      <c r="U15" s="353">
        <f t="shared" si="5"/>
        <v>3.5047366486744884E-2</v>
      </c>
      <c r="V15" s="187">
        <v>6.6039781336866527E-2</v>
      </c>
      <c r="W15" s="184">
        <v>51615144</v>
      </c>
      <c r="X15" s="177">
        <v>54357620</v>
      </c>
      <c r="Y15" s="188">
        <f t="shared" si="6"/>
        <v>-5.0452466461923806E-2</v>
      </c>
      <c r="Z15" s="184">
        <v>11727582</v>
      </c>
      <c r="AA15" s="177">
        <v>11632982</v>
      </c>
      <c r="AB15" s="175">
        <f t="shared" si="7"/>
        <v>8.1320507501860817E-3</v>
      </c>
      <c r="AC15" s="184">
        <v>4625145</v>
      </c>
      <c r="AD15" s="189">
        <v>4603500</v>
      </c>
      <c r="AE15" s="179">
        <v>1929178</v>
      </c>
      <c r="AF15" s="182">
        <v>1764681</v>
      </c>
      <c r="AG15" s="179">
        <v>12002301</v>
      </c>
      <c r="AH15" s="190">
        <v>11695031</v>
      </c>
      <c r="AI15" s="178">
        <f t="shared" si="8"/>
        <v>2.6273551562197683E-2</v>
      </c>
      <c r="AJ15" s="191">
        <v>89.9</v>
      </c>
      <c r="AK15" s="192">
        <v>89</v>
      </c>
      <c r="AL15" s="193">
        <v>14.5</v>
      </c>
      <c r="AM15" s="194">
        <v>15.3</v>
      </c>
    </row>
    <row r="16" spans="1:40" s="4" customFormat="1" ht="20.2" customHeight="1" thickBot="1">
      <c r="A16" s="402" t="s">
        <v>28</v>
      </c>
      <c r="B16" s="195">
        <f>SUM(B6:B15)</f>
        <v>496367961</v>
      </c>
      <c r="C16" s="196">
        <f>SUM(C6:C15)</f>
        <v>470742273</v>
      </c>
      <c r="D16" s="197">
        <f>B16/C16-1</f>
        <v>5.4436768205858632E-2</v>
      </c>
      <c r="E16" s="198">
        <f>SUM(E6:E15)</f>
        <v>477012606</v>
      </c>
      <c r="F16" s="199">
        <f>SUM(F6:F15)</f>
        <v>452230511</v>
      </c>
      <c r="G16" s="197">
        <f>E16/F16-1</f>
        <v>5.4799697050958107E-2</v>
      </c>
      <c r="H16" s="200">
        <f t="shared" si="3"/>
        <v>19355355</v>
      </c>
      <c r="I16" s="201">
        <v>18511762</v>
      </c>
      <c r="J16" s="202">
        <f>SUM(J6:J15)</f>
        <v>14789597</v>
      </c>
      <c r="K16" s="203">
        <v>14277208</v>
      </c>
      <c r="L16" s="204">
        <f>SUM(L6:L15)</f>
        <v>512389</v>
      </c>
      <c r="M16" s="205">
        <v>-2018322</v>
      </c>
      <c r="N16" s="204">
        <f>SUM(N6:N15)</f>
        <v>1169883</v>
      </c>
      <c r="O16" s="205">
        <v>1268882</v>
      </c>
      <c r="P16" s="206">
        <f>SUM(P6:P15)</f>
        <v>264609099</v>
      </c>
      <c r="Q16" s="199">
        <v>259693089</v>
      </c>
      <c r="R16" s="207">
        <f>(P16/Q16-1)</f>
        <v>1.8930076340999635E-2</v>
      </c>
      <c r="S16" s="208">
        <f>AVERAGE(S6:S15)</f>
        <v>0.60799999999999987</v>
      </c>
      <c r="T16" s="209">
        <v>0.60799999999999987</v>
      </c>
      <c r="U16" s="210">
        <f>AVERAGE(U6:U15)</f>
        <v>8.3992137658284255E-2</v>
      </c>
      <c r="V16" s="211">
        <v>7.2928811945274646E-2</v>
      </c>
      <c r="W16" s="206">
        <f>SUM(W6:W15)</f>
        <v>497433846</v>
      </c>
      <c r="X16" s="199">
        <v>520988887</v>
      </c>
      <c r="Y16" s="212">
        <f>W16/X16-1</f>
        <v>-4.5212175514215858E-2</v>
      </c>
      <c r="Z16" s="206">
        <f>SUM(Z6:Z15)</f>
        <v>109418999</v>
      </c>
      <c r="AA16" s="199">
        <f>SUM(AA6:AA15)</f>
        <v>111707259</v>
      </c>
      <c r="AB16" s="197">
        <f>Z16/AA16-1</f>
        <v>-2.048443423000823E-2</v>
      </c>
      <c r="AC16" s="206">
        <f>SUM(AC6:AC15)</f>
        <v>32880336</v>
      </c>
      <c r="AD16" s="213">
        <v>34544279</v>
      </c>
      <c r="AE16" s="200">
        <f>SUM(AE6:AE15)</f>
        <v>28156767</v>
      </c>
      <c r="AF16" s="203">
        <v>27063718</v>
      </c>
      <c r="AG16" s="200">
        <f>SUM(AG6:AG15)</f>
        <v>95038976</v>
      </c>
      <c r="AH16" s="214">
        <v>91429835</v>
      </c>
      <c r="AI16" s="207">
        <f>AG16/AH16-1</f>
        <v>3.9474434138484504E-2</v>
      </c>
      <c r="AJ16" s="215">
        <f>AVERAGE(AJ6:AJ15)</f>
        <v>90.189999999999984</v>
      </c>
      <c r="AK16" s="216">
        <v>89.36</v>
      </c>
      <c r="AL16" s="215">
        <f>AVERAGE(AL6:AL15)</f>
        <v>13.341824329814557</v>
      </c>
      <c r="AM16" s="216">
        <v>14.25</v>
      </c>
    </row>
    <row r="17" spans="1:39" ht="20.2" customHeight="1">
      <c r="A17" s="403" t="s">
        <v>29</v>
      </c>
      <c r="B17" s="134">
        <v>2293659</v>
      </c>
      <c r="C17" s="134">
        <v>2262361</v>
      </c>
      <c r="D17" s="135">
        <f t="shared" si="1"/>
        <v>1.3834220091311744E-2</v>
      </c>
      <c r="E17" s="136">
        <v>2089612</v>
      </c>
      <c r="F17" s="137">
        <v>2048449</v>
      </c>
      <c r="G17" s="138">
        <f>(E17/F17-1)</f>
        <v>2.0094715562847698E-2</v>
      </c>
      <c r="H17" s="139">
        <f t="shared" si="3"/>
        <v>204047</v>
      </c>
      <c r="I17" s="140">
        <v>213912</v>
      </c>
      <c r="J17" s="141">
        <v>184062</v>
      </c>
      <c r="K17" s="142">
        <v>207740</v>
      </c>
      <c r="L17" s="118">
        <v>-23678</v>
      </c>
      <c r="M17" s="143">
        <v>-11853</v>
      </c>
      <c r="N17" s="118">
        <v>-23678</v>
      </c>
      <c r="O17" s="143">
        <v>-11853</v>
      </c>
      <c r="P17" s="144">
        <v>1448546</v>
      </c>
      <c r="Q17" s="137">
        <v>1394774</v>
      </c>
      <c r="R17" s="138">
        <f>(P17/Q17-1)</f>
        <v>3.8552482337640415E-2</v>
      </c>
      <c r="S17" s="145">
        <v>0.32</v>
      </c>
      <c r="T17" s="146">
        <v>0.32</v>
      </c>
      <c r="U17" s="353">
        <f t="shared" si="5"/>
        <v>0.12706672760133264</v>
      </c>
      <c r="V17" s="147">
        <f>K17/Q17</f>
        <v>0.14894169234585675</v>
      </c>
      <c r="W17" s="144">
        <v>1714811</v>
      </c>
      <c r="X17" s="137">
        <v>1836542</v>
      </c>
      <c r="Y17" s="148">
        <f t="shared" si="6"/>
        <v>-6.6282720460517641E-2</v>
      </c>
      <c r="Z17" s="144">
        <v>1025146</v>
      </c>
      <c r="AA17" s="137">
        <v>925846</v>
      </c>
      <c r="AB17" s="135">
        <f>Z17/AA17-1</f>
        <v>0.10725325810123931</v>
      </c>
      <c r="AC17" s="144">
        <v>955000</v>
      </c>
      <c r="AD17" s="149">
        <v>855000</v>
      </c>
      <c r="AE17" s="139">
        <v>10628</v>
      </c>
      <c r="AF17" s="142">
        <v>10628</v>
      </c>
      <c r="AG17" s="139">
        <v>654</v>
      </c>
      <c r="AH17" s="150">
        <v>1451</v>
      </c>
      <c r="AI17" s="138">
        <f>AG17/AH17-1</f>
        <v>-0.54927636113025502</v>
      </c>
      <c r="AJ17" s="153">
        <v>89.5</v>
      </c>
      <c r="AK17" s="152">
        <v>88.1</v>
      </c>
      <c r="AL17" s="153">
        <v>9.8037493140391661</v>
      </c>
      <c r="AM17" s="154">
        <v>9.4</v>
      </c>
    </row>
    <row r="18" spans="1:39" ht="20.2" customHeight="1">
      <c r="A18" s="34" t="s">
        <v>30</v>
      </c>
      <c r="B18" s="155">
        <v>11372410</v>
      </c>
      <c r="C18" s="155">
        <v>10926444</v>
      </c>
      <c r="D18" s="40">
        <f t="shared" si="1"/>
        <v>4.0815291782029028E-2</v>
      </c>
      <c r="E18" s="156">
        <v>11109856</v>
      </c>
      <c r="F18" s="157">
        <v>10569027</v>
      </c>
      <c r="G18" s="64">
        <f t="shared" ref="G18:G21" si="9">(E18/F18-1)</f>
        <v>5.1171124834859416E-2</v>
      </c>
      <c r="H18" s="158">
        <f t="shared" si="3"/>
        <v>262554</v>
      </c>
      <c r="I18" s="159">
        <v>357417</v>
      </c>
      <c r="J18" s="160">
        <v>212135</v>
      </c>
      <c r="K18" s="161">
        <v>256372</v>
      </c>
      <c r="L18" s="14">
        <v>-44237</v>
      </c>
      <c r="M18" s="162">
        <v>-25749</v>
      </c>
      <c r="N18" s="14">
        <v>-44366</v>
      </c>
      <c r="O18" s="162">
        <v>-25340</v>
      </c>
      <c r="P18" s="163">
        <v>6538211</v>
      </c>
      <c r="Q18" s="157">
        <v>6413795</v>
      </c>
      <c r="R18" s="64">
        <f t="shared" ref="R18:R21" si="10">(P18/Q18-1)</f>
        <v>1.939818781236391E-2</v>
      </c>
      <c r="S18" s="164">
        <v>0.45</v>
      </c>
      <c r="T18" s="165">
        <v>0.44</v>
      </c>
      <c r="U18" s="353">
        <f t="shared" si="5"/>
        <v>3.2445419702729079E-2</v>
      </c>
      <c r="V18" s="166">
        <v>3.9971966674956089E-2</v>
      </c>
      <c r="W18" s="163">
        <v>6898276</v>
      </c>
      <c r="X18" s="157">
        <v>7322652</v>
      </c>
      <c r="Y18" s="167">
        <f t="shared" si="6"/>
        <v>-5.795386698698779E-2</v>
      </c>
      <c r="Z18" s="163">
        <v>3608959</v>
      </c>
      <c r="AA18" s="157">
        <v>3471882</v>
      </c>
      <c r="AB18" s="40">
        <f t="shared" ref="AB18:AB21" si="11">Z18/AA18-1</f>
        <v>3.9482044608659006E-2</v>
      </c>
      <c r="AC18" s="163">
        <v>1282599</v>
      </c>
      <c r="AD18" s="168">
        <v>1282727</v>
      </c>
      <c r="AE18" s="158">
        <v>775898</v>
      </c>
      <c r="AF18" s="161">
        <v>693799</v>
      </c>
      <c r="AG18" s="158">
        <v>399538</v>
      </c>
      <c r="AH18" s="169">
        <v>229756</v>
      </c>
      <c r="AI18" s="64">
        <f t="shared" ref="AI18:AI21" si="12">AG18/AH18-1</f>
        <v>0.73896655582443982</v>
      </c>
      <c r="AJ18" s="172">
        <v>87.7</v>
      </c>
      <c r="AK18" s="171">
        <v>89.1</v>
      </c>
      <c r="AL18" s="172">
        <v>9.9376370336166939</v>
      </c>
      <c r="AM18" s="173">
        <v>10.3</v>
      </c>
    </row>
    <row r="19" spans="1:39" ht="20.2" customHeight="1">
      <c r="A19" s="34" t="s">
        <v>31</v>
      </c>
      <c r="B19" s="155">
        <v>15898151</v>
      </c>
      <c r="C19" s="155">
        <v>15521559</v>
      </c>
      <c r="D19" s="40">
        <f t="shared" si="1"/>
        <v>2.4262511259339314E-2</v>
      </c>
      <c r="E19" s="156">
        <v>15387775</v>
      </c>
      <c r="F19" s="157">
        <v>14847775</v>
      </c>
      <c r="G19" s="64">
        <f t="shared" si="9"/>
        <v>3.6369085603735307E-2</v>
      </c>
      <c r="H19" s="158">
        <f t="shared" si="3"/>
        <v>510376</v>
      </c>
      <c r="I19" s="159">
        <v>673784</v>
      </c>
      <c r="J19" s="160">
        <v>358725</v>
      </c>
      <c r="K19" s="161">
        <v>389169</v>
      </c>
      <c r="L19" s="14">
        <v>-30444</v>
      </c>
      <c r="M19" s="162">
        <v>-93076</v>
      </c>
      <c r="N19" s="14">
        <v>261109</v>
      </c>
      <c r="O19" s="162">
        <v>200166</v>
      </c>
      <c r="P19" s="163">
        <v>7991042</v>
      </c>
      <c r="Q19" s="157">
        <v>7765041</v>
      </c>
      <c r="R19" s="64">
        <f t="shared" si="10"/>
        <v>2.9104933251479226E-2</v>
      </c>
      <c r="S19" s="164">
        <v>0.46</v>
      </c>
      <c r="T19" s="165">
        <v>0.46</v>
      </c>
      <c r="U19" s="353">
        <f t="shared" si="5"/>
        <v>4.489089157584205E-2</v>
      </c>
      <c r="V19" s="166">
        <v>5.0118086948929184E-2</v>
      </c>
      <c r="W19" s="163">
        <v>9359778</v>
      </c>
      <c r="X19" s="157">
        <v>9167143</v>
      </c>
      <c r="Y19" s="167">
        <f t="shared" si="6"/>
        <v>2.1013635327822522E-2</v>
      </c>
      <c r="Z19" s="163">
        <v>5084761</v>
      </c>
      <c r="AA19" s="157">
        <v>5118538</v>
      </c>
      <c r="AB19" s="40">
        <f t="shared" si="11"/>
        <v>-6.5989546233710117E-3</v>
      </c>
      <c r="AC19" s="163">
        <v>1215345</v>
      </c>
      <c r="AD19" s="168">
        <v>1215345</v>
      </c>
      <c r="AE19" s="158">
        <v>643642</v>
      </c>
      <c r="AF19" s="161">
        <v>683528</v>
      </c>
      <c r="AG19" s="158">
        <v>1882262</v>
      </c>
      <c r="AH19" s="169">
        <v>1821712</v>
      </c>
      <c r="AI19" s="64">
        <f t="shared" si="12"/>
        <v>3.3237965166831973E-2</v>
      </c>
      <c r="AJ19" s="172">
        <v>87.3</v>
      </c>
      <c r="AK19" s="171">
        <v>83.6</v>
      </c>
      <c r="AL19" s="172">
        <v>12.3</v>
      </c>
      <c r="AM19" s="173">
        <v>12.1</v>
      </c>
    </row>
    <row r="20" spans="1:39" ht="20.2" customHeight="1">
      <c r="A20" s="34" t="s">
        <v>32</v>
      </c>
      <c r="B20" s="155">
        <v>14482408</v>
      </c>
      <c r="C20" s="155">
        <v>13906678</v>
      </c>
      <c r="D20" s="40">
        <f t="shared" si="1"/>
        <v>4.1399534813418404E-2</v>
      </c>
      <c r="E20" s="156">
        <v>13881648</v>
      </c>
      <c r="F20" s="157">
        <v>13410077</v>
      </c>
      <c r="G20" s="64">
        <f t="shared" si="9"/>
        <v>3.5165420750380427E-2</v>
      </c>
      <c r="H20" s="158">
        <f t="shared" si="3"/>
        <v>600760</v>
      </c>
      <c r="I20" s="159">
        <v>496601</v>
      </c>
      <c r="J20" s="160">
        <v>498891</v>
      </c>
      <c r="K20" s="161">
        <v>449624</v>
      </c>
      <c r="L20" s="14">
        <v>49267</v>
      </c>
      <c r="M20" s="162">
        <v>39493</v>
      </c>
      <c r="N20" s="14">
        <v>50045</v>
      </c>
      <c r="O20" s="162">
        <v>39951</v>
      </c>
      <c r="P20" s="163">
        <v>7354493</v>
      </c>
      <c r="Q20" s="157">
        <v>7225843</v>
      </c>
      <c r="R20" s="64">
        <f t="shared" si="10"/>
        <v>1.7804151017396963E-2</v>
      </c>
      <c r="S20" s="164">
        <v>0.51</v>
      </c>
      <c r="T20" s="165">
        <v>0.52</v>
      </c>
      <c r="U20" s="353">
        <f t="shared" si="5"/>
        <v>6.783485958855355E-2</v>
      </c>
      <c r="V20" s="166">
        <v>6.2224435266584117E-2</v>
      </c>
      <c r="W20" s="163">
        <v>15397961</v>
      </c>
      <c r="X20" s="157">
        <v>14561643</v>
      </c>
      <c r="Y20" s="167">
        <f t="shared" si="6"/>
        <v>5.7432942148080368E-2</v>
      </c>
      <c r="Z20" s="163">
        <v>5696192</v>
      </c>
      <c r="AA20" s="157">
        <v>5988870</v>
      </c>
      <c r="AB20" s="40">
        <f t="shared" si="11"/>
        <v>-4.8870321112330029E-2</v>
      </c>
      <c r="AC20" s="163">
        <v>1669204</v>
      </c>
      <c r="AD20" s="168">
        <v>1668426</v>
      </c>
      <c r="AE20" s="158">
        <v>2553464</v>
      </c>
      <c r="AF20" s="161">
        <v>2552911</v>
      </c>
      <c r="AG20" s="158">
        <v>610978</v>
      </c>
      <c r="AH20" s="169">
        <v>643656</v>
      </c>
      <c r="AI20" s="64">
        <f t="shared" si="12"/>
        <v>-5.0769355059224197E-2</v>
      </c>
      <c r="AJ20" s="172">
        <v>88</v>
      </c>
      <c r="AK20" s="171">
        <v>87.4</v>
      </c>
      <c r="AL20" s="172">
        <v>15.909326744227457</v>
      </c>
      <c r="AM20" s="173">
        <v>16.399999999999999</v>
      </c>
    </row>
    <row r="21" spans="1:39" ht="20.2" customHeight="1">
      <c r="A21" s="34" t="s">
        <v>33</v>
      </c>
      <c r="B21" s="155">
        <v>10122699</v>
      </c>
      <c r="C21" s="155">
        <v>9609772</v>
      </c>
      <c r="D21" s="40">
        <f>B21/C21-1</f>
        <v>5.3375563957188676E-2</v>
      </c>
      <c r="E21" s="156">
        <v>9678400</v>
      </c>
      <c r="F21" s="157">
        <v>9279472</v>
      </c>
      <c r="G21" s="64">
        <f t="shared" si="9"/>
        <v>4.2990377038693683E-2</v>
      </c>
      <c r="H21" s="158">
        <f t="shared" si="3"/>
        <v>444299</v>
      </c>
      <c r="I21" s="159">
        <v>330300</v>
      </c>
      <c r="J21" s="160">
        <v>324634</v>
      </c>
      <c r="K21" s="161">
        <v>282516</v>
      </c>
      <c r="L21" s="14">
        <v>42118</v>
      </c>
      <c r="M21" s="162">
        <v>45524</v>
      </c>
      <c r="N21" s="14">
        <v>-92085</v>
      </c>
      <c r="O21" s="162">
        <v>141124</v>
      </c>
      <c r="P21" s="163">
        <v>5250403</v>
      </c>
      <c r="Q21" s="157">
        <v>5201222</v>
      </c>
      <c r="R21" s="64">
        <f t="shared" si="10"/>
        <v>9.4556625346888801E-3</v>
      </c>
      <c r="S21" s="164">
        <v>0.33</v>
      </c>
      <c r="T21" s="165">
        <v>0.34</v>
      </c>
      <c r="U21" s="353">
        <f t="shared" si="5"/>
        <v>6.183030140733959E-2</v>
      </c>
      <c r="V21" s="166">
        <v>5.4317235449669328E-2</v>
      </c>
      <c r="W21" s="163">
        <v>8081180</v>
      </c>
      <c r="X21" s="157">
        <v>8441318</v>
      </c>
      <c r="Y21" s="167">
        <f t="shared" si="6"/>
        <v>-4.2663716732387003E-2</v>
      </c>
      <c r="Z21" s="163">
        <v>5560101</v>
      </c>
      <c r="AA21" s="157">
        <v>6101326</v>
      </c>
      <c r="AB21" s="40">
        <f t="shared" si="11"/>
        <v>-8.8706127159899339E-2</v>
      </c>
      <c r="AC21" s="163">
        <v>1353102</v>
      </c>
      <c r="AD21" s="168">
        <v>1487305</v>
      </c>
      <c r="AE21" s="158">
        <v>1360276</v>
      </c>
      <c r="AF21" s="161">
        <v>1406615</v>
      </c>
      <c r="AG21" s="158">
        <v>556784</v>
      </c>
      <c r="AH21" s="169">
        <v>144313</v>
      </c>
      <c r="AI21" s="64">
        <f t="shared" si="12"/>
        <v>2.8581693956885381</v>
      </c>
      <c r="AJ21" s="172">
        <v>93.8</v>
      </c>
      <c r="AK21" s="171">
        <v>91.1</v>
      </c>
      <c r="AL21" s="172">
        <v>13.352155838419993</v>
      </c>
      <c r="AM21" s="173">
        <v>15.1</v>
      </c>
    </row>
    <row r="22" spans="1:39" s="4" customFormat="1" ht="20.2" customHeight="1">
      <c r="A22" s="44" t="s">
        <v>34</v>
      </c>
      <c r="B22" s="217">
        <f>SUM(B17:B21)</f>
        <v>54169327</v>
      </c>
      <c r="C22" s="218">
        <f>SUM(C17:C21)</f>
        <v>52226814</v>
      </c>
      <c r="D22" s="219">
        <f t="shared" ref="D22:D23" si="13">B22/C22-1</f>
        <v>3.7193787084159435E-2</v>
      </c>
      <c r="E22" s="220">
        <f>SUM(E17:E21)</f>
        <v>52147291</v>
      </c>
      <c r="F22" s="221">
        <f>SUM(F17:F21)</f>
        <v>50154800</v>
      </c>
      <c r="G22" s="219">
        <f t="shared" ref="G22" si="14">E22/F22-1</f>
        <v>3.9726825747485872E-2</v>
      </c>
      <c r="H22" s="222">
        <f t="shared" si="3"/>
        <v>2022036</v>
      </c>
      <c r="I22" s="223">
        <f t="shared" si="3"/>
        <v>2072014</v>
      </c>
      <c r="J22" s="224">
        <f t="shared" ref="J22:O22" si="15">SUM(J17:J21)</f>
        <v>1578447</v>
      </c>
      <c r="K22" s="225">
        <f t="shared" si="15"/>
        <v>1585421</v>
      </c>
      <c r="L22" s="226">
        <f t="shared" si="15"/>
        <v>-6974</v>
      </c>
      <c r="M22" s="227">
        <f t="shared" si="15"/>
        <v>-45661</v>
      </c>
      <c r="N22" s="226">
        <f t="shared" si="15"/>
        <v>151025</v>
      </c>
      <c r="O22" s="227">
        <f t="shared" si="15"/>
        <v>344048</v>
      </c>
      <c r="P22" s="228">
        <f t="shared" ref="P22" si="16">SUM(P17:P21)</f>
        <v>28582695</v>
      </c>
      <c r="Q22" s="221">
        <v>28000675</v>
      </c>
      <c r="R22" s="229">
        <f t="shared" ref="R22:R23" si="17">P22/Q22-1</f>
        <v>2.0785927482105393E-2</v>
      </c>
      <c r="S22" s="230">
        <f>AVERAGE(S17:S21)</f>
        <v>0.41399999999999998</v>
      </c>
      <c r="T22" s="231">
        <v>0.41600000000000004</v>
      </c>
      <c r="U22" s="232">
        <f>AVERAGE(U17:U21)</f>
        <v>6.6813639975159378E-2</v>
      </c>
      <c r="V22" s="233">
        <v>7.0937880500323722E-2</v>
      </c>
      <c r="W22" s="228">
        <f>SUM(W17:W21)</f>
        <v>41452006</v>
      </c>
      <c r="X22" s="221">
        <v>41329298</v>
      </c>
      <c r="Y22" s="234">
        <f t="shared" si="6"/>
        <v>2.9690317991850623E-3</v>
      </c>
      <c r="Z22" s="228">
        <f>SUM(Z17:Z21)</f>
        <v>20975159</v>
      </c>
      <c r="AA22" s="217">
        <f>SUM(AA17:AA21)</f>
        <v>21606462</v>
      </c>
      <c r="AB22" s="219">
        <f>Z22/AA22-1</f>
        <v>-2.9218249614397784E-2</v>
      </c>
      <c r="AC22" s="228">
        <f>SUM(AC17:AC21)</f>
        <v>6475250</v>
      </c>
      <c r="AD22" s="235">
        <v>6508803</v>
      </c>
      <c r="AE22" s="222">
        <f>SUM(AE17:AE21)</f>
        <v>5343908</v>
      </c>
      <c r="AF22" s="225">
        <v>5347481</v>
      </c>
      <c r="AG22" s="222">
        <f>SUM(AG17:AG21)</f>
        <v>3450216</v>
      </c>
      <c r="AH22" s="236">
        <v>2840888</v>
      </c>
      <c r="AI22" s="229">
        <f>AG22/AH22-1</f>
        <v>0.21448504833699888</v>
      </c>
      <c r="AJ22" s="237">
        <f>AVERAGE(AJ17:AJ21)</f>
        <v>89.26</v>
      </c>
      <c r="AK22" s="238">
        <v>87.9</v>
      </c>
      <c r="AL22" s="237">
        <f>AVERAGE(AL17:AL21)</f>
        <v>12.260573786060661</v>
      </c>
      <c r="AM22" s="238">
        <v>12.66</v>
      </c>
    </row>
    <row r="23" spans="1:39" s="4" customFormat="1" ht="20.2" customHeight="1" thickBot="1">
      <c r="A23" s="404" t="s">
        <v>35</v>
      </c>
      <c r="B23" s="239">
        <f>B16+B22</f>
        <v>550537288</v>
      </c>
      <c r="C23" s="240">
        <f>C16+C22</f>
        <v>522969087</v>
      </c>
      <c r="D23" s="241">
        <f t="shared" si="13"/>
        <v>5.2714781208473172E-2</v>
      </c>
      <c r="E23" s="242">
        <f>E16+E22</f>
        <v>529159897</v>
      </c>
      <c r="F23" s="243">
        <f>F16+F22</f>
        <v>502385311</v>
      </c>
      <c r="G23" s="241">
        <f>E23/F23-1</f>
        <v>5.329492207227382E-2</v>
      </c>
      <c r="H23" s="244">
        <f t="shared" si="3"/>
        <v>21377391</v>
      </c>
      <c r="I23" s="245">
        <f t="shared" si="3"/>
        <v>20583776</v>
      </c>
      <c r="J23" s="246">
        <f>J16+J22</f>
        <v>16368044</v>
      </c>
      <c r="K23" s="247">
        <f>K16+K22</f>
        <v>15862629</v>
      </c>
      <c r="L23" s="248">
        <f>L16+L22</f>
        <v>505415</v>
      </c>
      <c r="M23" s="249">
        <f t="shared" ref="M23" si="18">M16+M22</f>
        <v>-2063983</v>
      </c>
      <c r="N23" s="248">
        <f t="shared" ref="N23:AE23" si="19">N16+N22</f>
        <v>1320908</v>
      </c>
      <c r="O23" s="249">
        <f t="shared" ref="O23" si="20">O16+O22</f>
        <v>1612930</v>
      </c>
      <c r="P23" s="250">
        <f t="shared" ref="P23" si="21">P16+P22</f>
        <v>293191794</v>
      </c>
      <c r="Q23" s="243">
        <v>287693764</v>
      </c>
      <c r="R23" s="251">
        <f t="shared" si="17"/>
        <v>1.9110702726250262E-2</v>
      </c>
      <c r="S23" s="252">
        <f>AVERAGE(S17:S21,S6:S15)</f>
        <v>0.54333333333333333</v>
      </c>
      <c r="T23" s="253">
        <v>0.54400000000000004</v>
      </c>
      <c r="U23" s="254">
        <f>AVERAGE(U17:U21,U6:U15)</f>
        <v>7.8265971763909287E-2</v>
      </c>
      <c r="V23" s="255">
        <v>7.2265168130291005E-2</v>
      </c>
      <c r="W23" s="250">
        <f>W16+W22</f>
        <v>538885852</v>
      </c>
      <c r="X23" s="243">
        <v>562318185</v>
      </c>
      <c r="Y23" s="256">
        <f>W23/X23-1</f>
        <v>-4.1670950051170719E-2</v>
      </c>
      <c r="Z23" s="250">
        <f t="shared" si="19"/>
        <v>130394158</v>
      </c>
      <c r="AA23" s="243">
        <f t="shared" ref="AA23" si="22">AA16+AA22</f>
        <v>133313721</v>
      </c>
      <c r="AB23" s="241">
        <f>Z23/AA23-1</f>
        <v>-2.1899943817485945E-2</v>
      </c>
      <c r="AC23" s="250">
        <f t="shared" si="19"/>
        <v>39355586</v>
      </c>
      <c r="AD23" s="257">
        <v>41053082</v>
      </c>
      <c r="AE23" s="244">
        <f t="shared" si="19"/>
        <v>33500675</v>
      </c>
      <c r="AF23" s="247">
        <v>32411199</v>
      </c>
      <c r="AG23" s="244">
        <f>AG16+AG22</f>
        <v>98489192</v>
      </c>
      <c r="AH23" s="258">
        <v>94270723</v>
      </c>
      <c r="AI23" s="251">
        <f>AG23/AH23-1</f>
        <v>4.4748452814984851E-2</v>
      </c>
      <c r="AJ23" s="259">
        <f>AVERAGE(AJ17:AJ21,AJ6:AJ15)</f>
        <v>89.88000000000001</v>
      </c>
      <c r="AK23" s="260">
        <f>AVERAGE(AK17:AK21,AK6:AK15)</f>
        <v>88.853333333333339</v>
      </c>
      <c r="AL23" s="259">
        <f>AVERAGE(AL17:AL21,AL6:AL15)</f>
        <v>12.981407481896589</v>
      </c>
      <c r="AM23" s="260">
        <v>13.720000000000002</v>
      </c>
    </row>
    <row r="24" spans="1:39">
      <c r="K24" s="356"/>
      <c r="L24" s="357"/>
      <c r="M24" s="356"/>
      <c r="N24" s="357"/>
      <c r="O24" s="356"/>
      <c r="Z24" s="120"/>
      <c r="AC24" s="120"/>
      <c r="AE24" s="120"/>
      <c r="AH24" s="120"/>
    </row>
    <row r="25" spans="1:39">
      <c r="B25" s="1" t="s">
        <v>38</v>
      </c>
      <c r="D25" s="1"/>
      <c r="E25" s="1"/>
      <c r="F25" s="1"/>
      <c r="G25" s="1"/>
      <c r="H25" s="1"/>
      <c r="I25" s="1"/>
      <c r="J25" s="1"/>
      <c r="K25" s="1"/>
      <c r="L25" s="1"/>
      <c r="Z25" s="120"/>
    </row>
    <row r="26" spans="1:39">
      <c r="B26" s="1" t="s">
        <v>36</v>
      </c>
      <c r="D26" s="1"/>
      <c r="E26" s="1"/>
      <c r="F26" s="1"/>
      <c r="G26" s="1"/>
      <c r="H26" s="1"/>
      <c r="I26" s="1"/>
      <c r="J26" s="1"/>
      <c r="K26" s="1"/>
      <c r="L26" s="1"/>
    </row>
    <row r="27" spans="1:39">
      <c r="B27" s="1" t="s">
        <v>37</v>
      </c>
      <c r="D27" s="1"/>
      <c r="E27" s="1"/>
      <c r="F27" s="1"/>
      <c r="G27" s="1"/>
      <c r="H27" s="1"/>
      <c r="I27" s="1"/>
      <c r="J27" s="1"/>
      <c r="K27" s="1"/>
      <c r="L27" s="1"/>
    </row>
    <row r="28" spans="1:39">
      <c r="B28" s="1" t="s">
        <v>102</v>
      </c>
      <c r="C28" s="117"/>
      <c r="D28" s="1"/>
      <c r="E28" s="1"/>
      <c r="F28" s="1"/>
    </row>
  </sheetData>
  <mergeCells count="16">
    <mergeCell ref="N4:O4"/>
    <mergeCell ref="B4:D4"/>
    <mergeCell ref="E4:G4"/>
    <mergeCell ref="H4:I4"/>
    <mergeCell ref="J4:K4"/>
    <mergeCell ref="L4:M4"/>
    <mergeCell ref="AE4:AF4"/>
    <mergeCell ref="AG4:AI4"/>
    <mergeCell ref="AJ4:AK4"/>
    <mergeCell ref="AL4:AM4"/>
    <mergeCell ref="P4:R4"/>
    <mergeCell ref="S4:T4"/>
    <mergeCell ref="U4:V4"/>
    <mergeCell ref="W4:Y4"/>
    <mergeCell ref="Z4:AB4"/>
    <mergeCell ref="AC4:AD4"/>
  </mergeCells>
  <phoneticPr fontId="3"/>
  <pageMargins left="0.51181102362204722" right="0.51181102362204722" top="0.55118110236220474" bottom="0.55118110236220474" header="0.31496062992125984" footer="0.31496062992125984"/>
  <pageSetup paperSize="9" scale="96" fitToWidth="4" orientation="landscape" r:id="rId1"/>
  <colBreaks count="3" manualBreakCount="3">
    <brk id="11" max="27" man="1"/>
    <brk id="20" max="27" man="1"/>
    <brk id="3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84BA-8A51-474D-AD76-A5830FB7A527}">
  <dimension ref="A1:BM31"/>
  <sheetViews>
    <sheetView view="pageBreakPreview" zoomScale="70" zoomScaleNormal="85" zoomScaleSheetLayoutView="70" workbookViewId="0">
      <pane xSplit="1" topLeftCell="B1" activePane="topRight" state="frozen"/>
      <selection activeCell="K20" sqref="K20"/>
      <selection pane="topRight" activeCell="K20" sqref="K20"/>
    </sheetView>
  </sheetViews>
  <sheetFormatPr defaultRowHeight="14.4"/>
  <cols>
    <col min="1" max="1" width="9.59765625" style="12" customWidth="1"/>
    <col min="2" max="3" width="12.59765625" customWidth="1"/>
    <col min="4" max="4" width="7.59765625" customWidth="1"/>
    <col min="5" max="6" width="12.59765625" customWidth="1"/>
    <col min="7" max="7" width="7.59765625" customWidth="1"/>
    <col min="8" max="9" width="12.59765625" customWidth="1"/>
    <col min="10" max="10" width="7.59765625" customWidth="1"/>
    <col min="11" max="12" width="12.59765625" customWidth="1"/>
    <col min="13" max="13" width="7.59765625" customWidth="1"/>
    <col min="14" max="15" width="12.59765625" customWidth="1"/>
    <col min="16" max="16" width="7.59765625" customWidth="1"/>
    <col min="17" max="18" width="12.59765625" customWidth="1"/>
    <col min="19" max="19" width="7.59765625" customWidth="1"/>
    <col min="20" max="21" width="12.59765625" customWidth="1"/>
    <col min="22" max="22" width="7.59765625" customWidth="1"/>
    <col min="23" max="24" width="12.59765625" customWidth="1"/>
    <col min="25" max="25" width="7.59765625" customWidth="1"/>
    <col min="26" max="27" width="12.59765625" customWidth="1"/>
    <col min="28" max="28" width="7.59765625" customWidth="1"/>
    <col min="29" max="30" width="12.59765625" customWidth="1"/>
    <col min="31" max="31" width="7.59765625" customWidth="1"/>
    <col min="32" max="33" width="12.59765625" customWidth="1"/>
    <col min="34" max="34" width="7.59765625" customWidth="1"/>
    <col min="35" max="36" width="12.59765625" customWidth="1"/>
    <col min="37" max="37" width="7.59765625" customWidth="1"/>
    <col min="38" max="39" width="12.59765625" customWidth="1"/>
    <col min="40" max="40" width="7.59765625" customWidth="1"/>
    <col min="41" max="42" width="12.59765625" customWidth="1"/>
    <col min="43" max="43" width="7.59765625" customWidth="1"/>
    <col min="44" max="45" width="12.59765625" customWidth="1"/>
    <col min="46" max="46" width="7.59765625" customWidth="1"/>
    <col min="47" max="48" width="12.59765625" customWidth="1"/>
    <col min="49" max="49" width="7.59765625" customWidth="1"/>
    <col min="50" max="51" width="12.59765625" customWidth="1"/>
    <col min="52" max="52" width="7.59765625" customWidth="1"/>
    <col min="53" max="58" width="12.59765625" customWidth="1"/>
    <col min="59" max="59" width="7.59765625" customWidth="1"/>
    <col min="60" max="61" width="12.59765625" customWidth="1"/>
    <col min="62" max="62" width="7.59765625" customWidth="1"/>
    <col min="63" max="64" width="12.59765625" customWidth="1"/>
    <col min="65" max="65" width="7.59765625" customWidth="1"/>
  </cols>
  <sheetData>
    <row r="1" spans="1:65">
      <c r="A1" s="261"/>
      <c r="B1" s="262" t="s">
        <v>122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62"/>
    </row>
    <row r="2" spans="1:65" ht="15.05" thickBot="1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 t="s">
        <v>99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 t="s">
        <v>99</v>
      </c>
      <c r="AB2" s="262"/>
      <c r="AC2" s="262"/>
      <c r="AD2" s="262"/>
      <c r="AE2" s="262"/>
      <c r="AF2" s="262"/>
      <c r="AG2" s="262"/>
      <c r="AH2" s="262"/>
      <c r="AI2" s="262"/>
      <c r="AJ2" s="262" t="s">
        <v>99</v>
      </c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 t="s">
        <v>99</v>
      </c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 t="s">
        <v>99</v>
      </c>
      <c r="BM2" s="262"/>
    </row>
    <row r="3" spans="1:65" ht="15.05" thickBot="1">
      <c r="A3" s="261"/>
      <c r="B3" s="414" t="s">
        <v>39</v>
      </c>
      <c r="C3" s="415"/>
      <c r="D3" s="415"/>
      <c r="E3" s="473"/>
      <c r="F3" s="473"/>
      <c r="G3" s="473"/>
      <c r="H3" s="473"/>
      <c r="I3" s="473"/>
      <c r="J3" s="473"/>
      <c r="K3" s="473"/>
      <c r="L3" s="473"/>
      <c r="M3" s="474"/>
      <c r="N3" s="421" t="s">
        <v>40</v>
      </c>
      <c r="O3" s="470"/>
      <c r="P3" s="422"/>
      <c r="Q3" s="421" t="s">
        <v>41</v>
      </c>
      <c r="R3" s="470"/>
      <c r="S3" s="422"/>
      <c r="T3" s="421" t="s">
        <v>42</v>
      </c>
      <c r="U3" s="470"/>
      <c r="V3" s="470"/>
      <c r="W3" s="471"/>
      <c r="X3" s="471"/>
      <c r="Y3" s="471"/>
      <c r="Z3" s="471"/>
      <c r="AA3" s="471"/>
      <c r="AB3" s="472"/>
      <c r="AC3" s="414" t="s">
        <v>43</v>
      </c>
      <c r="AD3" s="415"/>
      <c r="AE3" s="426"/>
      <c r="AF3" s="421" t="s">
        <v>44</v>
      </c>
      <c r="AG3" s="470"/>
      <c r="AH3" s="422"/>
      <c r="AI3" s="467" t="s">
        <v>45</v>
      </c>
      <c r="AJ3" s="468"/>
      <c r="AK3" s="469"/>
      <c r="AL3" s="421" t="s">
        <v>46</v>
      </c>
      <c r="AM3" s="470"/>
      <c r="AN3" s="422"/>
      <c r="AO3" s="421" t="s">
        <v>47</v>
      </c>
      <c r="AP3" s="470"/>
      <c r="AQ3" s="422"/>
      <c r="AR3" s="470" t="s">
        <v>48</v>
      </c>
      <c r="AS3" s="470"/>
      <c r="AT3" s="422"/>
      <c r="AU3" s="421" t="s">
        <v>49</v>
      </c>
      <c r="AV3" s="470"/>
      <c r="AW3" s="422"/>
      <c r="AX3" s="421" t="s">
        <v>50</v>
      </c>
      <c r="AY3" s="470"/>
      <c r="AZ3" s="470"/>
      <c r="BA3" s="471"/>
      <c r="BB3" s="471"/>
      <c r="BC3" s="471"/>
      <c r="BD3" s="472"/>
      <c r="BE3" s="414" t="s">
        <v>51</v>
      </c>
      <c r="BF3" s="415"/>
      <c r="BG3" s="426"/>
      <c r="BH3" s="419" t="s">
        <v>52</v>
      </c>
      <c r="BI3" s="457"/>
      <c r="BJ3" s="420"/>
      <c r="BK3" s="414" t="s">
        <v>53</v>
      </c>
      <c r="BL3" s="415"/>
      <c r="BM3" s="426"/>
    </row>
    <row r="4" spans="1:65" ht="26.65" customHeight="1" thickTop="1">
      <c r="A4" s="458"/>
      <c r="B4" s="459" t="s">
        <v>114</v>
      </c>
      <c r="C4" s="460" t="s">
        <v>110</v>
      </c>
      <c r="D4" s="431" t="s">
        <v>17</v>
      </c>
      <c r="E4" s="461" t="s">
        <v>115</v>
      </c>
      <c r="F4" s="463" t="s">
        <v>105</v>
      </c>
      <c r="G4" s="465" t="s">
        <v>54</v>
      </c>
      <c r="H4" s="449" t="s">
        <v>116</v>
      </c>
      <c r="I4" s="451" t="s">
        <v>106</v>
      </c>
      <c r="J4" s="447" t="s">
        <v>54</v>
      </c>
      <c r="K4" s="449" t="s">
        <v>117</v>
      </c>
      <c r="L4" s="453" t="s">
        <v>107</v>
      </c>
      <c r="M4" s="455" t="s">
        <v>54</v>
      </c>
      <c r="N4" s="429" t="s">
        <v>114</v>
      </c>
      <c r="O4" s="437" t="s">
        <v>110</v>
      </c>
      <c r="P4" s="439" t="s">
        <v>54</v>
      </c>
      <c r="Q4" s="429" t="s">
        <v>114</v>
      </c>
      <c r="R4" s="437" t="s">
        <v>110</v>
      </c>
      <c r="S4" s="439" t="s">
        <v>54</v>
      </c>
      <c r="T4" s="429" t="s">
        <v>114</v>
      </c>
      <c r="U4" s="437" t="s">
        <v>110</v>
      </c>
      <c r="V4" s="439" t="s">
        <v>54</v>
      </c>
      <c r="W4" s="445" t="s">
        <v>55</v>
      </c>
      <c r="X4" s="446"/>
      <c r="Y4" s="447" t="s">
        <v>54</v>
      </c>
      <c r="Z4" s="443" t="s">
        <v>56</v>
      </c>
      <c r="AA4" s="444"/>
      <c r="AB4" s="441" t="s">
        <v>54</v>
      </c>
      <c r="AC4" s="429" t="s">
        <v>114</v>
      </c>
      <c r="AD4" s="437" t="s">
        <v>110</v>
      </c>
      <c r="AE4" s="431" t="s">
        <v>54</v>
      </c>
      <c r="AF4" s="429" t="s">
        <v>114</v>
      </c>
      <c r="AG4" s="437" t="s">
        <v>110</v>
      </c>
      <c r="AH4" s="439" t="s">
        <v>54</v>
      </c>
      <c r="AI4" s="429" t="s">
        <v>114</v>
      </c>
      <c r="AJ4" s="437" t="s">
        <v>110</v>
      </c>
      <c r="AK4" s="439" t="s">
        <v>54</v>
      </c>
      <c r="AL4" s="429" t="s">
        <v>114</v>
      </c>
      <c r="AM4" s="437" t="s">
        <v>110</v>
      </c>
      <c r="AN4" s="439" t="s">
        <v>54</v>
      </c>
      <c r="AO4" s="429" t="s">
        <v>114</v>
      </c>
      <c r="AP4" s="437" t="s">
        <v>110</v>
      </c>
      <c r="AQ4" s="431" t="s">
        <v>54</v>
      </c>
      <c r="AR4" s="429" t="s">
        <v>114</v>
      </c>
      <c r="AS4" s="437" t="s">
        <v>110</v>
      </c>
      <c r="AT4" s="439" t="s">
        <v>54</v>
      </c>
      <c r="AU4" s="429" t="s">
        <v>114</v>
      </c>
      <c r="AV4" s="437" t="s">
        <v>110</v>
      </c>
      <c r="AW4" s="439" t="s">
        <v>54</v>
      </c>
      <c r="AX4" s="429" t="s">
        <v>114</v>
      </c>
      <c r="AY4" s="437" t="s">
        <v>110</v>
      </c>
      <c r="AZ4" s="431" t="s">
        <v>54</v>
      </c>
      <c r="BA4" s="433" t="s">
        <v>108</v>
      </c>
      <c r="BB4" s="434"/>
      <c r="BC4" s="435" t="s">
        <v>109</v>
      </c>
      <c r="BD4" s="436"/>
      <c r="BE4" s="429" t="s">
        <v>114</v>
      </c>
      <c r="BF4" s="437" t="s">
        <v>110</v>
      </c>
      <c r="BG4" s="439" t="s">
        <v>54</v>
      </c>
      <c r="BH4" s="429" t="s">
        <v>114</v>
      </c>
      <c r="BI4" s="437" t="s">
        <v>110</v>
      </c>
      <c r="BJ4" s="439" t="s">
        <v>54</v>
      </c>
      <c r="BK4" s="429" t="s">
        <v>114</v>
      </c>
      <c r="BL4" s="437" t="s">
        <v>110</v>
      </c>
      <c r="BM4" s="439" t="s">
        <v>54</v>
      </c>
    </row>
    <row r="5" spans="1:65">
      <c r="A5" s="458"/>
      <c r="B5" s="430"/>
      <c r="C5" s="438"/>
      <c r="D5" s="432"/>
      <c r="E5" s="462"/>
      <c r="F5" s="464"/>
      <c r="G5" s="466"/>
      <c r="H5" s="450"/>
      <c r="I5" s="452"/>
      <c r="J5" s="448"/>
      <c r="K5" s="450"/>
      <c r="L5" s="454"/>
      <c r="M5" s="456"/>
      <c r="N5" s="430"/>
      <c r="O5" s="438"/>
      <c r="P5" s="440"/>
      <c r="Q5" s="430"/>
      <c r="R5" s="438"/>
      <c r="S5" s="440"/>
      <c r="T5" s="430"/>
      <c r="U5" s="438"/>
      <c r="V5" s="440"/>
      <c r="W5" s="408" t="s">
        <v>114</v>
      </c>
      <c r="X5" s="409" t="s">
        <v>110</v>
      </c>
      <c r="Y5" s="448"/>
      <c r="Z5" s="407" t="s">
        <v>114</v>
      </c>
      <c r="AA5" s="410" t="s">
        <v>110</v>
      </c>
      <c r="AB5" s="442"/>
      <c r="AC5" s="430"/>
      <c r="AD5" s="438"/>
      <c r="AE5" s="432"/>
      <c r="AF5" s="430"/>
      <c r="AG5" s="438"/>
      <c r="AH5" s="440"/>
      <c r="AI5" s="430"/>
      <c r="AJ5" s="438"/>
      <c r="AK5" s="440"/>
      <c r="AL5" s="430"/>
      <c r="AM5" s="438"/>
      <c r="AN5" s="440"/>
      <c r="AO5" s="430"/>
      <c r="AP5" s="438"/>
      <c r="AQ5" s="432"/>
      <c r="AR5" s="430"/>
      <c r="AS5" s="438"/>
      <c r="AT5" s="440"/>
      <c r="AU5" s="430"/>
      <c r="AV5" s="438"/>
      <c r="AW5" s="440"/>
      <c r="AX5" s="430"/>
      <c r="AY5" s="438"/>
      <c r="AZ5" s="432"/>
      <c r="BA5" s="263" t="s">
        <v>114</v>
      </c>
      <c r="BB5" s="264" t="s">
        <v>110</v>
      </c>
      <c r="BC5" s="265" t="s">
        <v>114</v>
      </c>
      <c r="BD5" s="399" t="s">
        <v>110</v>
      </c>
      <c r="BE5" s="430"/>
      <c r="BF5" s="438"/>
      <c r="BG5" s="440"/>
      <c r="BH5" s="430"/>
      <c r="BI5" s="438"/>
      <c r="BJ5" s="440"/>
      <c r="BK5" s="430"/>
      <c r="BL5" s="438"/>
      <c r="BM5" s="440"/>
    </row>
    <row r="6" spans="1:65" ht="20.2" customHeight="1">
      <c r="A6" s="266" t="s">
        <v>18</v>
      </c>
      <c r="B6" s="69">
        <v>76675600</v>
      </c>
      <c r="C6" s="267">
        <v>76731629</v>
      </c>
      <c r="D6" s="70">
        <f>IF(B6=0,IF(C6=0," "," 皆  減"),IF(B6=0," 皆  増",IF(ROUND((B6-C6)/C6*100,1)=0,"    0.0",ROUND((B6-C6)/C6*100,1))))</f>
        <v>-0.1</v>
      </c>
      <c r="E6" s="78">
        <v>24236217</v>
      </c>
      <c r="F6" s="268">
        <v>25570537</v>
      </c>
      <c r="G6" s="70">
        <f>IF(E6=0,IF(F6=0," "," 皆  減"),IF(E6=0," 皆  増",IF(ROUND((E6-F6)/F6*100,1)=0,"    0.0",ROUND((E6-F6)/F6*100,1))))</f>
        <v>-5.2</v>
      </c>
      <c r="H6" s="79">
        <v>8061169</v>
      </c>
      <c r="I6" s="268">
        <v>6930138</v>
      </c>
      <c r="J6" s="80">
        <f>IF(H6=0,IF(I6=0," "," 皆  減"),IF(H6=0," 皆  増",IF(ROUND((H6-I6)/I6*100,1)=0,"    0.0",ROUND((H6-I6)/I6*100,1))))</f>
        <v>16.3</v>
      </c>
      <c r="K6" s="81">
        <v>32048650</v>
      </c>
      <c r="L6" s="269">
        <v>32016888</v>
      </c>
      <c r="M6" s="82">
        <f>IF(K6=0,IF(L6=0," "," 皆  減"),IF(K6=0," 皆  増",IF(ROUND((K6-L6)/L6*100,1)=0,"    0.0",ROUND((K6-L6)/L6*100,1))))</f>
        <v>0.1</v>
      </c>
      <c r="N6" s="270">
        <v>1435680</v>
      </c>
      <c r="O6" s="271">
        <v>1415045</v>
      </c>
      <c r="P6" s="272">
        <f>((N6/O6)-1)</f>
        <v>1.4582575112452201E-2</v>
      </c>
      <c r="Q6" s="270">
        <v>2322941</v>
      </c>
      <c r="R6" s="271">
        <v>470549</v>
      </c>
      <c r="S6" s="272">
        <f>((Q6/R6)-1)</f>
        <v>3.936661219129145</v>
      </c>
      <c r="T6" s="270">
        <v>22164110</v>
      </c>
      <c r="U6" s="271">
        <v>18914445</v>
      </c>
      <c r="V6" s="273">
        <f>((T6/U6)-1)</f>
        <v>0.17180863620370568</v>
      </c>
      <c r="W6" s="378">
        <v>19052678</v>
      </c>
      <c r="X6" s="386">
        <v>16216359</v>
      </c>
      <c r="Y6" s="382">
        <f>((W6/X6)-1)</f>
        <v>0.17490479829658434</v>
      </c>
      <c r="Z6" s="378">
        <v>3111432</v>
      </c>
      <c r="AA6" s="386">
        <v>2698086</v>
      </c>
      <c r="AB6" s="390">
        <f>((Z6/AA6)-1)</f>
        <v>0.15319971268521471</v>
      </c>
      <c r="AC6" s="270">
        <v>11270224</v>
      </c>
      <c r="AD6" s="271">
        <v>11077597</v>
      </c>
      <c r="AE6" s="272">
        <f>((AC6/AD6)-1)</f>
        <v>1.7388879555737535E-2</v>
      </c>
      <c r="AF6" s="359">
        <f>AI6-B6-N6-Q6-T6-AC6</f>
        <v>3050434</v>
      </c>
      <c r="AG6" s="360">
        <f>AJ6-C6-O6-R6-U6-AD6</f>
        <v>2432518</v>
      </c>
      <c r="AH6" s="272">
        <f>((AF6/AG6)-1)</f>
        <v>0.25402319736174617</v>
      </c>
      <c r="AI6" s="276">
        <v>116918989</v>
      </c>
      <c r="AJ6" s="277">
        <v>111041783</v>
      </c>
      <c r="AK6" s="272">
        <f>((AI6/AJ6)-1)</f>
        <v>5.2927878508579163E-2</v>
      </c>
      <c r="AL6" s="270">
        <v>236823</v>
      </c>
      <c r="AM6" s="271">
        <v>249709</v>
      </c>
      <c r="AN6" s="272">
        <f>((AL6/AM6)-1)</f>
        <v>-5.1604067134144116E-2</v>
      </c>
      <c r="AO6" s="278">
        <v>2586105</v>
      </c>
      <c r="AP6" s="271">
        <v>2558546</v>
      </c>
      <c r="AQ6" s="272">
        <f>((AO6/AP6)-1)</f>
        <v>1.0771352166425885E-2</v>
      </c>
      <c r="AR6" s="270">
        <v>45732238</v>
      </c>
      <c r="AS6" s="271">
        <v>44695565</v>
      </c>
      <c r="AT6" s="272">
        <f>((AR6/AS6)-1)</f>
        <v>2.3194090957346702E-2</v>
      </c>
      <c r="AU6" s="276">
        <v>5969852</v>
      </c>
      <c r="AV6" s="277">
        <v>4317022</v>
      </c>
      <c r="AW6" s="279">
        <f>((AU6/AV6)-1)</f>
        <v>0.38286346467541743</v>
      </c>
      <c r="AX6" s="270">
        <v>9510488</v>
      </c>
      <c r="AY6" s="271">
        <v>11144824</v>
      </c>
      <c r="AZ6" s="272">
        <f>((AX6/AY6)-1)</f>
        <v>-0.1466452947125948</v>
      </c>
      <c r="BA6" s="274">
        <v>1189088</v>
      </c>
      <c r="BB6" s="280">
        <v>2305524</v>
      </c>
      <c r="BC6" s="278">
        <v>0</v>
      </c>
      <c r="BD6" s="281">
        <v>0</v>
      </c>
      <c r="BE6" s="270">
        <f>BH6-AL6-AO6-AR6-AU6-AX6</f>
        <v>9331387</v>
      </c>
      <c r="BF6" s="271">
        <v>8799670</v>
      </c>
      <c r="BG6" s="272">
        <f>((BE6/BF6)-1)</f>
        <v>6.0424652288097125E-2</v>
      </c>
      <c r="BH6" s="270">
        <f>BK6-AI6</f>
        <v>73366893</v>
      </c>
      <c r="BI6" s="278">
        <f>BL6-AJ6</f>
        <v>71765336</v>
      </c>
      <c r="BJ6" s="272">
        <f>((BH6/BI6)-1)</f>
        <v>2.2316581921946188E-2</v>
      </c>
      <c r="BK6" s="270">
        <v>190285882</v>
      </c>
      <c r="BL6" s="271">
        <v>182807119</v>
      </c>
      <c r="BM6" s="272">
        <f>((BK6/BL6)-1)</f>
        <v>4.0910677007059082E-2</v>
      </c>
    </row>
    <row r="7" spans="1:65" ht="20.2" customHeight="1">
      <c r="A7" s="266" t="s">
        <v>19</v>
      </c>
      <c r="B7" s="71">
        <v>26690650</v>
      </c>
      <c r="C7" s="282">
        <v>27230269</v>
      </c>
      <c r="D7" s="72">
        <f>IF(B7=0,IF(C7=0," "," 皆  減"),IF(B7=0," 皆  増",IF(ROUND((B7-C7)/C7*100,1)=0,"    0.0",ROUND((B7-C7)/C7*100,1))))</f>
        <v>-2</v>
      </c>
      <c r="E7" s="83">
        <v>8674269</v>
      </c>
      <c r="F7" s="283">
        <v>9280560</v>
      </c>
      <c r="G7" s="72">
        <f>IF(E7=0,IF(F7=0," "," 皆  減"),IF(E7=0," 皆  増",IF(ROUND((E7-F7)/F7*100,1)=0,"    0.0",ROUND((E7-F7)/F7*100,1))))</f>
        <v>-6.5</v>
      </c>
      <c r="H7" s="84">
        <v>2127839</v>
      </c>
      <c r="I7" s="283">
        <v>1930805</v>
      </c>
      <c r="J7" s="85">
        <f>IF(H7=0,IF(I7=0," "," 皆  減"),IF(H7=0," 皆  増",IF(ROUND((H7-I7)/I7*100,1)=0,"    0.0",ROUND((H7-I7)/I7*100,1))))</f>
        <v>10.199999999999999</v>
      </c>
      <c r="K7" s="86">
        <v>14069387</v>
      </c>
      <c r="L7" s="87">
        <v>14198465</v>
      </c>
      <c r="M7" s="88">
        <f>IF(K7=0,IF(L7=0," "," 皆  減"),IF(K7=0," 皆  増",IF(ROUND((K7-L7)/L7*100,1)=0,"    0.0",ROUND((K7-L7)/L7*100,1))))</f>
        <v>-0.9</v>
      </c>
      <c r="N7" s="270">
        <v>603971</v>
      </c>
      <c r="O7" s="271">
        <v>601125</v>
      </c>
      <c r="P7" s="272">
        <f t="shared" ref="P7:P15" si="0">((N7/O7)-1)</f>
        <v>4.7344562279059144E-3</v>
      </c>
      <c r="Q7" s="270">
        <v>907153</v>
      </c>
      <c r="R7" s="271">
        <v>178357</v>
      </c>
      <c r="S7" s="272">
        <f t="shared" ref="S7:S15" si="1">((Q7/R7)-1)</f>
        <v>4.0861642660506741</v>
      </c>
      <c r="T7" s="270">
        <v>12896345</v>
      </c>
      <c r="U7" s="271">
        <v>11977745</v>
      </c>
      <c r="V7" s="273">
        <f t="shared" ref="V7:V15" si="2">((T7/U7)-1)</f>
        <v>7.6692232135514571E-2</v>
      </c>
      <c r="W7" s="378">
        <v>10158140</v>
      </c>
      <c r="X7" s="386">
        <v>9587039</v>
      </c>
      <c r="Y7" s="382">
        <f t="shared" ref="Y7:Y15" si="3">((W7/X7)-1)</f>
        <v>5.9570113358253796E-2</v>
      </c>
      <c r="Z7" s="378">
        <v>2738205</v>
      </c>
      <c r="AA7" s="386">
        <v>2390706</v>
      </c>
      <c r="AB7" s="390">
        <f t="shared" ref="AB7:AB15" si="4">((Z7/AA7)-1)</f>
        <v>0.14535413388346363</v>
      </c>
      <c r="AC7" s="270">
        <v>4427058</v>
      </c>
      <c r="AD7" s="271">
        <v>4349609</v>
      </c>
      <c r="AE7" s="272">
        <f t="shared" ref="AE7:AE15" si="5">((AC7/AD7)-1)</f>
        <v>1.7805968306576547E-2</v>
      </c>
      <c r="AF7" s="275">
        <f t="shared" ref="AF7:AF15" si="6">AI7-B7-N7-Q7-T7-AC7</f>
        <v>1106206</v>
      </c>
      <c r="AG7" s="271">
        <f t="shared" ref="AG7:AG15" si="7">AJ7-C7-O7-R7-U7-AD7</f>
        <v>882390</v>
      </c>
      <c r="AH7" s="272">
        <f t="shared" ref="AH7:AH15" si="8">((AF7/AG7)-1)</f>
        <v>0.25364748013916749</v>
      </c>
      <c r="AI7" s="276">
        <v>46631383</v>
      </c>
      <c r="AJ7" s="277">
        <v>45219495</v>
      </c>
      <c r="AK7" s="272">
        <f t="shared" ref="AK7:AK15" si="9">((AI7/AJ7)-1)</f>
        <v>3.122299353409419E-2</v>
      </c>
      <c r="AL7" s="270">
        <v>1253279</v>
      </c>
      <c r="AM7" s="271">
        <v>894973</v>
      </c>
      <c r="AN7" s="272">
        <f t="shared" ref="AN7:AN15" si="10">((AL7/AM7)-1)</f>
        <v>0.40035397715908738</v>
      </c>
      <c r="AO7" s="278">
        <v>1495332</v>
      </c>
      <c r="AP7" s="271">
        <v>1487336</v>
      </c>
      <c r="AQ7" s="272">
        <f t="shared" ref="AQ7:AQ15" si="11">((AO7/AP7)-1)</f>
        <v>5.3760549062216167E-3</v>
      </c>
      <c r="AR7" s="270">
        <v>18552429</v>
      </c>
      <c r="AS7" s="271">
        <v>17547638</v>
      </c>
      <c r="AT7" s="272">
        <f t="shared" ref="AT7:AT15" si="12">((AR7/AS7)-1)</f>
        <v>5.7260754980242856E-2</v>
      </c>
      <c r="AU7" s="276">
        <v>2920293</v>
      </c>
      <c r="AV7" s="277">
        <v>701642</v>
      </c>
      <c r="AW7" s="279">
        <f t="shared" ref="AW7:AW14" si="13">((AU7/AV7)-1)</f>
        <v>3.1620840827658547</v>
      </c>
      <c r="AX7" s="270">
        <v>4928500</v>
      </c>
      <c r="AY7" s="271">
        <v>4632500</v>
      </c>
      <c r="AZ7" s="272">
        <f t="shared" ref="AZ7:AZ15" si="14">((AX7/AY7)-1)</f>
        <v>6.3896384241770132E-2</v>
      </c>
      <c r="BA7" s="274">
        <v>189800</v>
      </c>
      <c r="BB7" s="280">
        <v>405000</v>
      </c>
      <c r="BC7" s="278">
        <v>0</v>
      </c>
      <c r="BD7" s="281">
        <v>0</v>
      </c>
      <c r="BE7" s="270">
        <f t="shared" ref="BE7:BE15" si="15">BH7-AL7-AO7-AR7-AU7-AX7</f>
        <v>6118616</v>
      </c>
      <c r="BF7" s="271">
        <v>6643542</v>
      </c>
      <c r="BG7" s="272">
        <f t="shared" ref="BG7:BG15" si="16">((BE7/BF7)-1)</f>
        <v>-7.9012972297006656E-2</v>
      </c>
      <c r="BH7" s="270">
        <f t="shared" ref="BH7:BI23" si="17">BK7-AI7</f>
        <v>35268449</v>
      </c>
      <c r="BI7" s="278">
        <f t="shared" ref="BI7:BI15" si="18">BL7-AJ7</f>
        <v>31907631</v>
      </c>
      <c r="BJ7" s="272">
        <f t="shared" ref="BJ7:BJ15" si="19">((BH7/BI7)-1)</f>
        <v>0.10532959968102928</v>
      </c>
      <c r="BK7" s="270">
        <v>81899832</v>
      </c>
      <c r="BL7" s="271">
        <v>77127126</v>
      </c>
      <c r="BM7" s="272">
        <f t="shared" ref="BM7:BM15" si="20">((BK7/BL7)-1)</f>
        <v>6.1881030028267947E-2</v>
      </c>
    </row>
    <row r="8" spans="1:65" ht="20.2" customHeight="1">
      <c r="A8" s="266" t="s">
        <v>20</v>
      </c>
      <c r="B8" s="71">
        <v>6388251</v>
      </c>
      <c r="C8" s="282">
        <v>6604743</v>
      </c>
      <c r="D8" s="72">
        <f t="shared" ref="D8:D15" si="21">IF(B8=0,IF(C8=0," "," 皆  減"),IF(B8=0," 皆  増",IF(ROUND((B8-C8)/C8*100,1)=0,"    0.0",ROUND((B8-C8)/C8*100,1))))</f>
        <v>-3.3</v>
      </c>
      <c r="E8" s="83">
        <v>2073376</v>
      </c>
      <c r="F8" s="283">
        <v>2227954</v>
      </c>
      <c r="G8" s="72">
        <f t="shared" ref="G8:G15" si="22">IF(E8=0,IF(F8=0," "," 皆  減"),IF(E8=0," 皆  増",IF(ROUND((E8-F8)/F8*100,1)=0,"    0.0",ROUND((E8-F8)/F8*100,1))))</f>
        <v>-6.9</v>
      </c>
      <c r="H8" s="84">
        <v>416157</v>
      </c>
      <c r="I8" s="283">
        <v>347545</v>
      </c>
      <c r="J8" s="85">
        <f t="shared" ref="J8:J15" si="23">IF(H8=0,IF(I8=0," "," 皆  減"),IF(H8=0," 皆  増",IF(ROUND((H8-I8)/I8*100,1)=0,"    0.0",ROUND((H8-I8)/I8*100,1))))</f>
        <v>19.7</v>
      </c>
      <c r="K8" s="86">
        <v>3442902</v>
      </c>
      <c r="L8" s="87">
        <v>3567469</v>
      </c>
      <c r="M8" s="88">
        <f t="shared" ref="M8:M15" si="24">IF(K8=0,IF(L8=0," "," 皆  減"),IF(K8=0," 皆  増",IF(ROUND((K8-L8)/L8*100,1)=0,"    0.0",ROUND((K8-L8)/L8*100,1))))</f>
        <v>-3.5</v>
      </c>
      <c r="N8" s="270">
        <v>159472</v>
      </c>
      <c r="O8" s="271">
        <v>155368</v>
      </c>
      <c r="P8" s="272">
        <f t="shared" si="0"/>
        <v>2.6414705730909871E-2</v>
      </c>
      <c r="Q8" s="270">
        <v>219939</v>
      </c>
      <c r="R8" s="271">
        <v>33563</v>
      </c>
      <c r="S8" s="272">
        <f t="shared" si="1"/>
        <v>5.5530196943062302</v>
      </c>
      <c r="T8" s="270">
        <v>4219787</v>
      </c>
      <c r="U8" s="271">
        <v>3701155</v>
      </c>
      <c r="V8" s="273">
        <f t="shared" si="2"/>
        <v>0.14012706844214851</v>
      </c>
      <c r="W8" s="378">
        <v>3357307</v>
      </c>
      <c r="X8" s="386">
        <v>2943474</v>
      </c>
      <c r="Y8" s="382">
        <f t="shared" si="3"/>
        <v>0.14059339406429272</v>
      </c>
      <c r="Z8" s="378">
        <v>862480</v>
      </c>
      <c r="AA8" s="386">
        <v>757681</v>
      </c>
      <c r="AB8" s="390">
        <f t="shared" si="4"/>
        <v>0.13831546521557225</v>
      </c>
      <c r="AC8" s="270">
        <v>1071409</v>
      </c>
      <c r="AD8" s="271">
        <v>1058847</v>
      </c>
      <c r="AE8" s="272">
        <f t="shared" si="5"/>
        <v>1.1863848129144206E-2</v>
      </c>
      <c r="AF8" s="275">
        <f t="shared" si="6"/>
        <v>271395</v>
      </c>
      <c r="AG8" s="271">
        <f t="shared" si="7"/>
        <v>220826</v>
      </c>
      <c r="AH8" s="272">
        <f t="shared" si="8"/>
        <v>0.228999302618351</v>
      </c>
      <c r="AI8" s="276">
        <v>12330253</v>
      </c>
      <c r="AJ8" s="277">
        <v>11774502</v>
      </c>
      <c r="AK8" s="272">
        <f t="shared" si="9"/>
        <v>4.7199533364553403E-2</v>
      </c>
      <c r="AL8" s="270">
        <v>20204</v>
      </c>
      <c r="AM8" s="271">
        <v>17047</v>
      </c>
      <c r="AN8" s="272">
        <f t="shared" si="10"/>
        <v>0.18519387575526491</v>
      </c>
      <c r="AO8" s="278">
        <v>293737</v>
      </c>
      <c r="AP8" s="271">
        <v>289157</v>
      </c>
      <c r="AQ8" s="272">
        <f t="shared" si="11"/>
        <v>1.5839146207769383E-2</v>
      </c>
      <c r="AR8" s="270">
        <v>4596439</v>
      </c>
      <c r="AS8" s="271">
        <v>4412304</v>
      </c>
      <c r="AT8" s="272">
        <f t="shared" si="12"/>
        <v>4.1732165326777038E-2</v>
      </c>
      <c r="AU8" s="276">
        <v>857626</v>
      </c>
      <c r="AV8" s="277">
        <v>548872</v>
      </c>
      <c r="AW8" s="279">
        <f t="shared" si="13"/>
        <v>0.56252459589849724</v>
      </c>
      <c r="AX8" s="270">
        <v>2092066</v>
      </c>
      <c r="AY8" s="271">
        <v>1392297</v>
      </c>
      <c r="AZ8" s="272">
        <f t="shared" si="14"/>
        <v>0.50260037908578403</v>
      </c>
      <c r="BA8" s="274">
        <v>50366</v>
      </c>
      <c r="BB8" s="280">
        <v>98697</v>
      </c>
      <c r="BC8" s="278">
        <v>0</v>
      </c>
      <c r="BD8" s="281">
        <v>0</v>
      </c>
      <c r="BE8" s="270">
        <f t="shared" si="15"/>
        <v>3931776</v>
      </c>
      <c r="BF8" s="271">
        <v>3473126</v>
      </c>
      <c r="BG8" s="272">
        <f t="shared" si="16"/>
        <v>0.13205682719256373</v>
      </c>
      <c r="BH8" s="270">
        <f t="shared" si="17"/>
        <v>11791848</v>
      </c>
      <c r="BI8" s="278">
        <f t="shared" si="18"/>
        <v>10132803</v>
      </c>
      <c r="BJ8" s="272">
        <f t="shared" si="19"/>
        <v>0.16373011495437151</v>
      </c>
      <c r="BK8" s="270">
        <v>24122101</v>
      </c>
      <c r="BL8" s="271">
        <v>21907305</v>
      </c>
      <c r="BM8" s="272">
        <f t="shared" si="20"/>
        <v>0.10109851485611765</v>
      </c>
    </row>
    <row r="9" spans="1:65" ht="20.2" customHeight="1">
      <c r="A9" s="266" t="s">
        <v>21</v>
      </c>
      <c r="B9" s="71">
        <v>5266713</v>
      </c>
      <c r="C9" s="282">
        <v>5442425</v>
      </c>
      <c r="D9" s="72">
        <f t="shared" si="21"/>
        <v>-3.2</v>
      </c>
      <c r="E9" s="83">
        <v>1874900</v>
      </c>
      <c r="F9" s="283">
        <v>2027790</v>
      </c>
      <c r="G9" s="72">
        <f t="shared" si="22"/>
        <v>-7.5</v>
      </c>
      <c r="H9" s="84">
        <v>461854</v>
      </c>
      <c r="I9" s="283">
        <v>435397</v>
      </c>
      <c r="J9" s="85">
        <f t="shared" si="23"/>
        <v>6.1</v>
      </c>
      <c r="K9" s="86">
        <v>2445144</v>
      </c>
      <c r="L9" s="87">
        <v>2492568</v>
      </c>
      <c r="M9" s="88">
        <f t="shared" si="24"/>
        <v>-1.9</v>
      </c>
      <c r="N9" s="270">
        <v>245750</v>
      </c>
      <c r="O9" s="271">
        <v>239294</v>
      </c>
      <c r="P9" s="272">
        <f t="shared" si="0"/>
        <v>2.6979364296639385E-2</v>
      </c>
      <c r="Q9" s="270">
        <v>215338</v>
      </c>
      <c r="R9" s="271">
        <v>33024</v>
      </c>
      <c r="S9" s="272">
        <f t="shared" si="1"/>
        <v>5.5206516472868215</v>
      </c>
      <c r="T9" s="270">
        <v>8024426</v>
      </c>
      <c r="U9" s="271">
        <v>7529483</v>
      </c>
      <c r="V9" s="273">
        <f t="shared" si="2"/>
        <v>6.5733995282279079E-2</v>
      </c>
      <c r="W9" s="378">
        <v>6037927</v>
      </c>
      <c r="X9" s="386">
        <v>5779333</v>
      </c>
      <c r="Y9" s="382">
        <f t="shared" si="3"/>
        <v>4.4744609801857793E-2</v>
      </c>
      <c r="Z9" s="378">
        <v>1986499</v>
      </c>
      <c r="AA9" s="386">
        <v>1750150</v>
      </c>
      <c r="AB9" s="390">
        <f t="shared" si="4"/>
        <v>0.13504499614318766</v>
      </c>
      <c r="AC9" s="270">
        <v>1098099</v>
      </c>
      <c r="AD9" s="271">
        <v>1083745</v>
      </c>
      <c r="AE9" s="272">
        <f t="shared" si="5"/>
        <v>1.3244813124858812E-2</v>
      </c>
      <c r="AF9" s="275">
        <f t="shared" si="6"/>
        <v>249872</v>
      </c>
      <c r="AG9" s="271">
        <f t="shared" si="7"/>
        <v>202607</v>
      </c>
      <c r="AH9" s="272">
        <f t="shared" si="8"/>
        <v>0.23328414121920771</v>
      </c>
      <c r="AI9" s="276">
        <v>15100198</v>
      </c>
      <c r="AJ9" s="277">
        <v>14530578</v>
      </c>
      <c r="AK9" s="272">
        <f t="shared" si="9"/>
        <v>3.9201468792225524E-2</v>
      </c>
      <c r="AL9" s="270">
        <v>458425</v>
      </c>
      <c r="AM9" s="271">
        <v>448089</v>
      </c>
      <c r="AN9" s="272">
        <f t="shared" si="10"/>
        <v>2.3066846095306959E-2</v>
      </c>
      <c r="AO9" s="278">
        <v>207605</v>
      </c>
      <c r="AP9" s="271">
        <v>210516</v>
      </c>
      <c r="AQ9" s="272">
        <f t="shared" si="11"/>
        <v>-1.382792756845086E-2</v>
      </c>
      <c r="AR9" s="270">
        <v>7423914</v>
      </c>
      <c r="AS9" s="271">
        <v>5753310</v>
      </c>
      <c r="AT9" s="272">
        <f t="shared" si="12"/>
        <v>0.29037267242682918</v>
      </c>
      <c r="AU9" s="276">
        <v>1013908</v>
      </c>
      <c r="AV9" s="277">
        <v>1197972</v>
      </c>
      <c r="AW9" s="279">
        <f t="shared" si="13"/>
        <v>-0.15364632896261343</v>
      </c>
      <c r="AX9" s="270">
        <v>2963673</v>
      </c>
      <c r="AY9" s="271">
        <v>2082486</v>
      </c>
      <c r="AZ9" s="272">
        <f t="shared" si="14"/>
        <v>0.42314186025740397</v>
      </c>
      <c r="BA9" s="274">
        <v>39773</v>
      </c>
      <c r="BB9" s="280">
        <v>82586</v>
      </c>
      <c r="BC9" s="278">
        <v>0</v>
      </c>
      <c r="BD9" s="281">
        <v>0</v>
      </c>
      <c r="BE9" s="270">
        <f t="shared" si="15"/>
        <v>3199560</v>
      </c>
      <c r="BF9" s="271">
        <v>2689399</v>
      </c>
      <c r="BG9" s="272">
        <f t="shared" si="16"/>
        <v>0.18969331066160144</v>
      </c>
      <c r="BH9" s="270">
        <f t="shared" si="17"/>
        <v>15267085</v>
      </c>
      <c r="BI9" s="278">
        <f t="shared" si="18"/>
        <v>12379303</v>
      </c>
      <c r="BJ9" s="272">
        <f t="shared" si="19"/>
        <v>0.23327500748628571</v>
      </c>
      <c r="BK9" s="270">
        <v>30367283</v>
      </c>
      <c r="BL9" s="271">
        <v>26909881</v>
      </c>
      <c r="BM9" s="272">
        <f t="shared" si="20"/>
        <v>0.12848076139764419</v>
      </c>
    </row>
    <row r="10" spans="1:65" ht="20.2" customHeight="1">
      <c r="A10" s="266" t="s">
        <v>22</v>
      </c>
      <c r="B10" s="71">
        <v>5267805</v>
      </c>
      <c r="C10" s="282">
        <v>5302695</v>
      </c>
      <c r="D10" s="73">
        <f t="shared" si="21"/>
        <v>-0.7</v>
      </c>
      <c r="E10" s="83">
        <v>1671515</v>
      </c>
      <c r="F10" s="283">
        <v>1802799</v>
      </c>
      <c r="G10" s="72">
        <f t="shared" si="22"/>
        <v>-7.3</v>
      </c>
      <c r="H10" s="84">
        <v>357680</v>
      </c>
      <c r="I10" s="283">
        <v>306508</v>
      </c>
      <c r="J10" s="85">
        <f t="shared" si="23"/>
        <v>16.7</v>
      </c>
      <c r="K10" s="86">
        <v>2889141</v>
      </c>
      <c r="L10" s="87">
        <v>2848644</v>
      </c>
      <c r="M10" s="88">
        <f t="shared" si="24"/>
        <v>1.4</v>
      </c>
      <c r="N10" s="270">
        <v>122245</v>
      </c>
      <c r="O10" s="271">
        <v>121860</v>
      </c>
      <c r="P10" s="272">
        <f t="shared" si="0"/>
        <v>3.1593632036763797E-3</v>
      </c>
      <c r="Q10" s="270">
        <v>210833</v>
      </c>
      <c r="R10" s="271">
        <v>55301</v>
      </c>
      <c r="S10" s="272">
        <f t="shared" si="1"/>
        <v>2.8124627041102332</v>
      </c>
      <c r="T10" s="270">
        <v>2868924</v>
      </c>
      <c r="U10" s="271">
        <v>2521773</v>
      </c>
      <c r="V10" s="273">
        <f t="shared" si="2"/>
        <v>0.13766147865014022</v>
      </c>
      <c r="W10" s="378">
        <v>2232458</v>
      </c>
      <c r="X10" s="386">
        <v>1944474</v>
      </c>
      <c r="Y10" s="382">
        <f t="shared" si="3"/>
        <v>0.14810380596500639</v>
      </c>
      <c r="Z10" s="378">
        <v>636466</v>
      </c>
      <c r="AA10" s="386">
        <v>577299</v>
      </c>
      <c r="AB10" s="390">
        <f t="shared" si="4"/>
        <v>0.10248935127204439</v>
      </c>
      <c r="AC10" s="270">
        <v>850174</v>
      </c>
      <c r="AD10" s="271">
        <v>832758</v>
      </c>
      <c r="AE10" s="272">
        <f t="shared" si="5"/>
        <v>2.0913638776210997E-2</v>
      </c>
      <c r="AF10" s="275">
        <f t="shared" si="6"/>
        <v>209914</v>
      </c>
      <c r="AG10" s="271">
        <f t="shared" si="7"/>
        <v>166519</v>
      </c>
      <c r="AH10" s="272">
        <f t="shared" si="8"/>
        <v>0.2606008923906582</v>
      </c>
      <c r="AI10" s="276">
        <v>9529895</v>
      </c>
      <c r="AJ10" s="277">
        <v>9000906</v>
      </c>
      <c r="AK10" s="272">
        <f t="shared" si="9"/>
        <v>5.8770639311198192E-2</v>
      </c>
      <c r="AL10" s="270">
        <v>19278</v>
      </c>
      <c r="AM10" s="271">
        <v>17444</v>
      </c>
      <c r="AN10" s="272">
        <f t="shared" si="10"/>
        <v>0.10513643659711081</v>
      </c>
      <c r="AO10" s="278">
        <v>173384</v>
      </c>
      <c r="AP10" s="271">
        <v>181132</v>
      </c>
      <c r="AQ10" s="272">
        <f t="shared" si="11"/>
        <v>-4.2775434489764397E-2</v>
      </c>
      <c r="AR10" s="270">
        <v>3822117</v>
      </c>
      <c r="AS10" s="271">
        <v>3564662</v>
      </c>
      <c r="AT10" s="272">
        <f t="shared" si="12"/>
        <v>7.2224238932050211E-2</v>
      </c>
      <c r="AU10" s="276">
        <v>827873</v>
      </c>
      <c r="AV10" s="277">
        <v>646938</v>
      </c>
      <c r="AW10" s="279">
        <f t="shared" si="13"/>
        <v>0.27967904188654868</v>
      </c>
      <c r="AX10" s="270">
        <v>530400</v>
      </c>
      <c r="AY10" s="271">
        <v>249600</v>
      </c>
      <c r="AZ10" s="272">
        <f t="shared" si="14"/>
        <v>1.125</v>
      </c>
      <c r="BA10" s="274">
        <v>41600</v>
      </c>
      <c r="BB10" s="280">
        <v>81400</v>
      </c>
      <c r="BC10" s="278">
        <v>0</v>
      </c>
      <c r="BD10" s="281">
        <v>0</v>
      </c>
      <c r="BE10" s="270">
        <f t="shared" si="15"/>
        <v>1693561</v>
      </c>
      <c r="BF10" s="271">
        <v>1788091</v>
      </c>
      <c r="BG10" s="272">
        <f t="shared" si="16"/>
        <v>-5.2866436887160639E-2</v>
      </c>
      <c r="BH10" s="270">
        <f t="shared" si="17"/>
        <v>7066613</v>
      </c>
      <c r="BI10" s="278">
        <f t="shared" si="18"/>
        <v>6447867</v>
      </c>
      <c r="BJ10" s="272">
        <f t="shared" si="19"/>
        <v>9.5961346597254638E-2</v>
      </c>
      <c r="BK10" s="270">
        <v>16596508</v>
      </c>
      <c r="BL10" s="271">
        <v>15448773</v>
      </c>
      <c r="BM10" s="272">
        <f t="shared" si="20"/>
        <v>7.429295517514567E-2</v>
      </c>
    </row>
    <row r="11" spans="1:65" ht="20.2" customHeight="1">
      <c r="A11" s="266" t="s">
        <v>23</v>
      </c>
      <c r="B11" s="71">
        <v>7969340</v>
      </c>
      <c r="C11" s="282">
        <v>8047610</v>
      </c>
      <c r="D11" s="72">
        <f t="shared" si="21"/>
        <v>-1</v>
      </c>
      <c r="E11" s="83">
        <v>2218058</v>
      </c>
      <c r="F11" s="283">
        <v>2414196</v>
      </c>
      <c r="G11" s="72">
        <f t="shared" si="22"/>
        <v>-8.1</v>
      </c>
      <c r="H11" s="84">
        <v>466037</v>
      </c>
      <c r="I11" s="283">
        <v>352842</v>
      </c>
      <c r="J11" s="85">
        <f t="shared" si="23"/>
        <v>32.1</v>
      </c>
      <c r="K11" s="86">
        <v>4801527</v>
      </c>
      <c r="L11" s="87">
        <v>4790436</v>
      </c>
      <c r="M11" s="88">
        <f t="shared" si="24"/>
        <v>0.2</v>
      </c>
      <c r="N11" s="270">
        <v>180272</v>
      </c>
      <c r="O11" s="271">
        <v>179092</v>
      </c>
      <c r="P11" s="272">
        <f t="shared" si="0"/>
        <v>6.5887923525338454E-3</v>
      </c>
      <c r="Q11" s="270">
        <v>235059</v>
      </c>
      <c r="R11" s="271">
        <v>42219</v>
      </c>
      <c r="S11" s="272">
        <f t="shared" si="1"/>
        <v>4.5676117387905917</v>
      </c>
      <c r="T11" s="270">
        <v>5300818</v>
      </c>
      <c r="U11" s="271">
        <v>5084394</v>
      </c>
      <c r="V11" s="273">
        <f t="shared" si="2"/>
        <v>4.256633140547339E-2</v>
      </c>
      <c r="W11" s="378">
        <v>4395488</v>
      </c>
      <c r="X11" s="386">
        <v>4236896</v>
      </c>
      <c r="Y11" s="382">
        <f t="shared" si="3"/>
        <v>3.7431176030754632E-2</v>
      </c>
      <c r="Z11" s="378">
        <v>905330</v>
      </c>
      <c r="AA11" s="386">
        <v>847498</v>
      </c>
      <c r="AB11" s="390">
        <f t="shared" si="4"/>
        <v>6.8238509117425572E-2</v>
      </c>
      <c r="AC11" s="270">
        <v>1089835</v>
      </c>
      <c r="AD11" s="271">
        <v>1069976</v>
      </c>
      <c r="AE11" s="272">
        <f t="shared" si="5"/>
        <v>1.8560229388322691E-2</v>
      </c>
      <c r="AF11" s="275">
        <f t="shared" si="6"/>
        <v>292145</v>
      </c>
      <c r="AG11" s="271">
        <f t="shared" si="7"/>
        <v>234151</v>
      </c>
      <c r="AH11" s="272">
        <f t="shared" si="8"/>
        <v>0.24767778057749057</v>
      </c>
      <c r="AI11" s="276">
        <v>15067469</v>
      </c>
      <c r="AJ11" s="277">
        <v>14657442</v>
      </c>
      <c r="AK11" s="272">
        <f t="shared" si="9"/>
        <v>2.7973980725968461E-2</v>
      </c>
      <c r="AL11" s="270">
        <v>43057</v>
      </c>
      <c r="AM11" s="271">
        <v>53052</v>
      </c>
      <c r="AN11" s="272">
        <f t="shared" si="10"/>
        <v>-0.18840006031817835</v>
      </c>
      <c r="AO11" s="278">
        <v>183583</v>
      </c>
      <c r="AP11" s="271">
        <v>220623</v>
      </c>
      <c r="AQ11" s="272">
        <f t="shared" si="11"/>
        <v>-0.16788820748516697</v>
      </c>
      <c r="AR11" s="270">
        <v>4230071</v>
      </c>
      <c r="AS11" s="271">
        <v>4544421</v>
      </c>
      <c r="AT11" s="272">
        <f t="shared" si="12"/>
        <v>-6.917272849500522E-2</v>
      </c>
      <c r="AU11" s="276">
        <v>1212990</v>
      </c>
      <c r="AV11" s="277">
        <v>580555</v>
      </c>
      <c r="AW11" s="279">
        <f t="shared" si="13"/>
        <v>1.0893627649404447</v>
      </c>
      <c r="AX11" s="270">
        <v>1165018</v>
      </c>
      <c r="AY11" s="271">
        <v>1439312</v>
      </c>
      <c r="AZ11" s="272">
        <f t="shared" si="14"/>
        <v>-0.19057299598697153</v>
      </c>
      <c r="BA11" s="274">
        <v>53518</v>
      </c>
      <c r="BB11" s="280">
        <v>115212</v>
      </c>
      <c r="BC11" s="278">
        <v>0</v>
      </c>
      <c r="BD11" s="281">
        <v>0</v>
      </c>
      <c r="BE11" s="270">
        <f t="shared" si="15"/>
        <v>2260956</v>
      </c>
      <c r="BF11" s="271">
        <v>2294030</v>
      </c>
      <c r="BG11" s="272">
        <f t="shared" si="16"/>
        <v>-1.4417422614351194E-2</v>
      </c>
      <c r="BH11" s="270">
        <f t="shared" si="17"/>
        <v>9095675</v>
      </c>
      <c r="BI11" s="278">
        <f t="shared" si="18"/>
        <v>9131993</v>
      </c>
      <c r="BJ11" s="272">
        <f t="shared" si="19"/>
        <v>-3.9770069906974737E-3</v>
      </c>
      <c r="BK11" s="270">
        <v>24163144</v>
      </c>
      <c r="BL11" s="271">
        <v>23789435</v>
      </c>
      <c r="BM11" s="272">
        <f t="shared" si="20"/>
        <v>1.5709032181722593E-2</v>
      </c>
    </row>
    <row r="12" spans="1:65" ht="20.2" customHeight="1">
      <c r="A12" s="266" t="s">
        <v>24</v>
      </c>
      <c r="B12" s="74">
        <v>7161788</v>
      </c>
      <c r="C12" s="284">
        <v>7177078</v>
      </c>
      <c r="D12" s="75">
        <f t="shared" si="21"/>
        <v>-0.2</v>
      </c>
      <c r="E12" s="89">
        <v>2504608</v>
      </c>
      <c r="F12" s="285">
        <v>2702419</v>
      </c>
      <c r="G12" s="75">
        <f t="shared" si="22"/>
        <v>-7.3</v>
      </c>
      <c r="H12" s="90">
        <v>582997</v>
      </c>
      <c r="I12" s="285">
        <v>442055</v>
      </c>
      <c r="J12" s="91">
        <f t="shared" si="23"/>
        <v>31.9</v>
      </c>
      <c r="K12" s="92">
        <v>3504929</v>
      </c>
      <c r="L12" s="286">
        <v>3466755</v>
      </c>
      <c r="M12" s="88">
        <f t="shared" si="24"/>
        <v>1.1000000000000001</v>
      </c>
      <c r="N12" s="270">
        <v>281923</v>
      </c>
      <c r="O12" s="271">
        <v>280092</v>
      </c>
      <c r="P12" s="272">
        <f t="shared" si="0"/>
        <v>6.5371377975806944E-3</v>
      </c>
      <c r="Q12" s="270">
        <v>292406</v>
      </c>
      <c r="R12" s="271">
        <v>43075</v>
      </c>
      <c r="S12" s="272">
        <f t="shared" si="1"/>
        <v>5.7882994776552525</v>
      </c>
      <c r="T12" s="270">
        <v>6589183</v>
      </c>
      <c r="U12" s="271">
        <v>6280740</v>
      </c>
      <c r="V12" s="273">
        <f t="shared" si="2"/>
        <v>4.9109340619098996E-2</v>
      </c>
      <c r="W12" s="378">
        <v>5284617</v>
      </c>
      <c r="X12" s="386">
        <v>4997703</v>
      </c>
      <c r="Y12" s="382">
        <f t="shared" si="3"/>
        <v>5.7409173774431999E-2</v>
      </c>
      <c r="Z12" s="378">
        <v>1304566</v>
      </c>
      <c r="AA12" s="386">
        <v>1283037</v>
      </c>
      <c r="AB12" s="390">
        <f t="shared" si="4"/>
        <v>1.6779718745445482E-2</v>
      </c>
      <c r="AC12" s="270">
        <v>1280158</v>
      </c>
      <c r="AD12" s="271">
        <v>1257451</v>
      </c>
      <c r="AE12" s="272">
        <f t="shared" si="5"/>
        <v>1.8057960111368176E-2</v>
      </c>
      <c r="AF12" s="275">
        <f t="shared" si="6"/>
        <v>329967</v>
      </c>
      <c r="AG12" s="271">
        <f t="shared" si="7"/>
        <v>265132</v>
      </c>
      <c r="AH12" s="272">
        <f t="shared" si="8"/>
        <v>0.24453856946728414</v>
      </c>
      <c r="AI12" s="276">
        <v>15935425</v>
      </c>
      <c r="AJ12" s="277">
        <v>15303568</v>
      </c>
      <c r="AK12" s="272">
        <f t="shared" si="9"/>
        <v>4.1288214617662966E-2</v>
      </c>
      <c r="AL12" s="270">
        <v>20784</v>
      </c>
      <c r="AM12" s="271">
        <v>22590</v>
      </c>
      <c r="AN12" s="272">
        <f t="shared" si="10"/>
        <v>-7.9946879150066374E-2</v>
      </c>
      <c r="AO12" s="278">
        <v>389235</v>
      </c>
      <c r="AP12" s="271">
        <v>395432</v>
      </c>
      <c r="AQ12" s="272">
        <f t="shared" si="11"/>
        <v>-1.5671468166461033E-2</v>
      </c>
      <c r="AR12" s="270">
        <v>4816516</v>
      </c>
      <c r="AS12" s="271">
        <v>5467302</v>
      </c>
      <c r="AT12" s="272">
        <f t="shared" si="12"/>
        <v>-0.11903238562640217</v>
      </c>
      <c r="AU12" s="276">
        <v>104960</v>
      </c>
      <c r="AV12" s="277">
        <v>88123</v>
      </c>
      <c r="AW12" s="279">
        <f t="shared" si="13"/>
        <v>0.19106249219840454</v>
      </c>
      <c r="AX12" s="270">
        <v>970669</v>
      </c>
      <c r="AY12" s="271">
        <v>960471</v>
      </c>
      <c r="AZ12" s="272">
        <f t="shared" si="14"/>
        <v>1.0617707353996142E-2</v>
      </c>
      <c r="BA12" s="274">
        <v>52469</v>
      </c>
      <c r="BB12" s="280">
        <v>46171</v>
      </c>
      <c r="BC12" s="278">
        <v>0</v>
      </c>
      <c r="BD12" s="281">
        <v>0</v>
      </c>
      <c r="BE12" s="270">
        <f t="shared" si="15"/>
        <v>2599947</v>
      </c>
      <c r="BF12" s="271">
        <v>2903316</v>
      </c>
      <c r="BG12" s="272">
        <f t="shared" si="16"/>
        <v>-0.10449052049449659</v>
      </c>
      <c r="BH12" s="270">
        <f t="shared" si="17"/>
        <v>8902111</v>
      </c>
      <c r="BI12" s="278">
        <f t="shared" si="18"/>
        <v>9837234</v>
      </c>
      <c r="BJ12" s="272">
        <f t="shared" si="19"/>
        <v>-9.505954620983903E-2</v>
      </c>
      <c r="BK12" s="270">
        <v>24837536</v>
      </c>
      <c r="BL12" s="271">
        <v>25140802</v>
      </c>
      <c r="BM12" s="272">
        <f t="shared" si="20"/>
        <v>-1.2062701897894934E-2</v>
      </c>
    </row>
    <row r="13" spans="1:65" ht="20.2" customHeight="1">
      <c r="A13" s="266" t="s">
        <v>25</v>
      </c>
      <c r="B13" s="71">
        <v>4607588</v>
      </c>
      <c r="C13" s="282">
        <v>4744953</v>
      </c>
      <c r="D13" s="72">
        <f t="shared" si="21"/>
        <v>-2.9</v>
      </c>
      <c r="E13" s="83">
        <v>1330962</v>
      </c>
      <c r="F13" s="283">
        <v>1413875</v>
      </c>
      <c r="G13" s="72">
        <f t="shared" si="22"/>
        <v>-5.9</v>
      </c>
      <c r="H13" s="84">
        <v>381041</v>
      </c>
      <c r="I13" s="283">
        <v>393336</v>
      </c>
      <c r="J13" s="85">
        <f t="shared" si="23"/>
        <v>-3.1</v>
      </c>
      <c r="K13" s="86">
        <v>2580304</v>
      </c>
      <c r="L13" s="87">
        <v>2621895</v>
      </c>
      <c r="M13" s="88">
        <f t="shared" si="24"/>
        <v>-1.6</v>
      </c>
      <c r="N13" s="270">
        <v>180914</v>
      </c>
      <c r="O13" s="271">
        <v>178480</v>
      </c>
      <c r="P13" s="272">
        <f t="shared" si="0"/>
        <v>1.3637382339757975E-2</v>
      </c>
      <c r="Q13" s="270">
        <v>150084</v>
      </c>
      <c r="R13" s="271">
        <v>26449</v>
      </c>
      <c r="S13" s="272">
        <f t="shared" si="1"/>
        <v>4.6744678437748117</v>
      </c>
      <c r="T13" s="270">
        <v>4566997</v>
      </c>
      <c r="U13" s="271">
        <v>4371068</v>
      </c>
      <c r="V13" s="273">
        <f t="shared" si="2"/>
        <v>4.4824056729385164E-2</v>
      </c>
      <c r="W13" s="378">
        <v>3582572</v>
      </c>
      <c r="X13" s="386">
        <v>3411907</v>
      </c>
      <c r="Y13" s="382">
        <f t="shared" si="3"/>
        <v>5.0020413803776087E-2</v>
      </c>
      <c r="Z13" s="378">
        <v>984425</v>
      </c>
      <c r="AA13" s="386">
        <v>959161</v>
      </c>
      <c r="AB13" s="390">
        <f t="shared" si="4"/>
        <v>2.6339686455141509E-2</v>
      </c>
      <c r="AC13" s="270">
        <v>793358</v>
      </c>
      <c r="AD13" s="271">
        <v>773076</v>
      </c>
      <c r="AE13" s="272">
        <f t="shared" si="5"/>
        <v>2.6235454211487541E-2</v>
      </c>
      <c r="AF13" s="275">
        <f t="shared" si="6"/>
        <v>230610</v>
      </c>
      <c r="AG13" s="271">
        <f t="shared" si="7"/>
        <v>194465</v>
      </c>
      <c r="AH13" s="272">
        <f t="shared" si="8"/>
        <v>0.18586892242820041</v>
      </c>
      <c r="AI13" s="276">
        <v>10529551</v>
      </c>
      <c r="AJ13" s="277">
        <v>10288491</v>
      </c>
      <c r="AK13" s="272">
        <f t="shared" si="9"/>
        <v>2.3430063747929664E-2</v>
      </c>
      <c r="AL13" s="270">
        <v>16245</v>
      </c>
      <c r="AM13" s="271">
        <v>13504</v>
      </c>
      <c r="AN13" s="272">
        <f t="shared" si="10"/>
        <v>0.20297689573459721</v>
      </c>
      <c r="AO13" s="278">
        <v>205961</v>
      </c>
      <c r="AP13" s="271">
        <v>204768</v>
      </c>
      <c r="AQ13" s="272">
        <f t="shared" si="11"/>
        <v>5.8261056415065404E-3</v>
      </c>
      <c r="AR13" s="270">
        <v>3484676</v>
      </c>
      <c r="AS13" s="271">
        <v>2813469</v>
      </c>
      <c r="AT13" s="272">
        <f t="shared" si="12"/>
        <v>0.23856918274201711</v>
      </c>
      <c r="AU13" s="276">
        <v>390641</v>
      </c>
      <c r="AV13" s="277">
        <v>412662</v>
      </c>
      <c r="AW13" s="279">
        <f t="shared" si="13"/>
        <v>-5.3363285206779354E-2</v>
      </c>
      <c r="AX13" s="270">
        <v>1357200</v>
      </c>
      <c r="AY13" s="271">
        <v>606300</v>
      </c>
      <c r="AZ13" s="272">
        <f t="shared" si="14"/>
        <v>1.2384957941613064</v>
      </c>
      <c r="BA13" s="274">
        <v>36100</v>
      </c>
      <c r="BB13" s="280">
        <v>75900</v>
      </c>
      <c r="BC13" s="278">
        <v>0</v>
      </c>
      <c r="BD13" s="281">
        <v>0</v>
      </c>
      <c r="BE13" s="270">
        <f t="shared" si="15"/>
        <v>1413062</v>
      </c>
      <c r="BF13" s="271">
        <v>1170215</v>
      </c>
      <c r="BG13" s="272">
        <f t="shared" si="16"/>
        <v>0.2075234038189564</v>
      </c>
      <c r="BH13" s="270">
        <f t="shared" si="17"/>
        <v>6867785</v>
      </c>
      <c r="BI13" s="278">
        <f t="shared" si="18"/>
        <v>5220918</v>
      </c>
      <c r="BJ13" s="272">
        <f t="shared" si="19"/>
        <v>0.3154362891736664</v>
      </c>
      <c r="BK13" s="270">
        <v>17397336</v>
      </c>
      <c r="BL13" s="271">
        <v>15509409</v>
      </c>
      <c r="BM13" s="272">
        <f t="shared" si="20"/>
        <v>0.12172784920431212</v>
      </c>
    </row>
    <row r="14" spans="1:65" ht="20.2" customHeight="1">
      <c r="A14" s="266" t="s">
        <v>26</v>
      </c>
      <c r="B14" s="74">
        <v>6626125</v>
      </c>
      <c r="C14" s="284">
        <v>6682982</v>
      </c>
      <c r="D14" s="75">
        <f t="shared" si="21"/>
        <v>-0.9</v>
      </c>
      <c r="E14" s="89">
        <v>2061043</v>
      </c>
      <c r="F14" s="285">
        <v>2227345</v>
      </c>
      <c r="G14" s="75">
        <f t="shared" si="22"/>
        <v>-7.5</v>
      </c>
      <c r="H14" s="90">
        <v>535430</v>
      </c>
      <c r="I14" s="285">
        <v>353845</v>
      </c>
      <c r="J14" s="91">
        <f t="shared" si="23"/>
        <v>51.3</v>
      </c>
      <c r="K14" s="92">
        <v>3593493</v>
      </c>
      <c r="L14" s="286">
        <v>3663688</v>
      </c>
      <c r="M14" s="93">
        <f t="shared" si="24"/>
        <v>-1.9</v>
      </c>
      <c r="N14" s="270">
        <v>441554</v>
      </c>
      <c r="O14" s="271">
        <v>427340</v>
      </c>
      <c r="P14" s="272">
        <f t="shared" si="0"/>
        <v>3.326157158234655E-2</v>
      </c>
      <c r="Q14" s="270">
        <v>240014</v>
      </c>
      <c r="R14" s="271">
        <v>32673</v>
      </c>
      <c r="S14" s="272">
        <f t="shared" si="1"/>
        <v>6.3459431334741225</v>
      </c>
      <c r="T14" s="270">
        <v>15438842</v>
      </c>
      <c r="U14" s="271">
        <v>15328001</v>
      </c>
      <c r="V14" s="273">
        <f t="shared" si="2"/>
        <v>7.2312756242642884E-3</v>
      </c>
      <c r="W14" s="378">
        <v>12847202</v>
      </c>
      <c r="X14" s="386">
        <v>12857165</v>
      </c>
      <c r="Y14" s="383">
        <f t="shared" si="3"/>
        <v>-7.7489866545232822E-4</v>
      </c>
      <c r="Z14" s="378">
        <v>2591640</v>
      </c>
      <c r="AA14" s="386">
        <v>2470836</v>
      </c>
      <c r="AB14" s="390">
        <f t="shared" si="4"/>
        <v>4.8891953978329683E-2</v>
      </c>
      <c r="AC14" s="270">
        <v>1286797</v>
      </c>
      <c r="AD14" s="271">
        <v>1266906</v>
      </c>
      <c r="AE14" s="272">
        <f t="shared" si="5"/>
        <v>1.5700454493072113E-2</v>
      </c>
      <c r="AF14" s="275">
        <f t="shared" si="6"/>
        <v>333463</v>
      </c>
      <c r="AG14" s="271">
        <f t="shared" si="7"/>
        <v>277279</v>
      </c>
      <c r="AH14" s="272">
        <f t="shared" si="8"/>
        <v>0.20262623566876692</v>
      </c>
      <c r="AI14" s="276">
        <v>24366795</v>
      </c>
      <c r="AJ14" s="277">
        <v>24015181</v>
      </c>
      <c r="AK14" s="272">
        <f t="shared" si="9"/>
        <v>1.4641322087058262E-2</v>
      </c>
      <c r="AL14" s="270">
        <v>42002</v>
      </c>
      <c r="AM14" s="271">
        <v>58098</v>
      </c>
      <c r="AN14" s="272">
        <f t="shared" si="10"/>
        <v>-0.27704912389410996</v>
      </c>
      <c r="AO14" s="278">
        <v>346833</v>
      </c>
      <c r="AP14" s="271">
        <v>350912</v>
      </c>
      <c r="AQ14" s="272">
        <f t="shared" si="11"/>
        <v>-1.1623996899507549E-2</v>
      </c>
      <c r="AR14" s="270">
        <v>5701876</v>
      </c>
      <c r="AS14" s="271">
        <v>5734916</v>
      </c>
      <c r="AT14" s="272">
        <f t="shared" si="12"/>
        <v>-5.7612003384182042E-3</v>
      </c>
      <c r="AU14" s="276">
        <v>2117523</v>
      </c>
      <c r="AV14" s="277">
        <v>1589176</v>
      </c>
      <c r="AW14" s="279">
        <f t="shared" si="13"/>
        <v>0.33246600754101507</v>
      </c>
      <c r="AX14" s="270">
        <v>2248300</v>
      </c>
      <c r="AY14" s="271">
        <v>2828873</v>
      </c>
      <c r="AZ14" s="272">
        <f t="shared" si="14"/>
        <v>-0.20523119984530946</v>
      </c>
      <c r="BA14" s="274">
        <v>50000</v>
      </c>
      <c r="BB14" s="280">
        <v>20373</v>
      </c>
      <c r="BC14" s="278">
        <v>0</v>
      </c>
      <c r="BD14" s="281">
        <v>0</v>
      </c>
      <c r="BE14" s="270">
        <f t="shared" si="15"/>
        <v>4410982</v>
      </c>
      <c r="BF14" s="271">
        <v>3740058</v>
      </c>
      <c r="BG14" s="272">
        <f t="shared" si="16"/>
        <v>0.17938866188706171</v>
      </c>
      <c r="BH14" s="270">
        <f t="shared" si="17"/>
        <v>14867516</v>
      </c>
      <c r="BI14" s="278">
        <f t="shared" si="18"/>
        <v>14302033</v>
      </c>
      <c r="BJ14" s="272">
        <f t="shared" si="19"/>
        <v>3.9538644610874529E-2</v>
      </c>
      <c r="BK14" s="270">
        <v>39234311</v>
      </c>
      <c r="BL14" s="271">
        <v>38317214</v>
      </c>
      <c r="BM14" s="272">
        <f t="shared" si="20"/>
        <v>2.3934334056750606E-2</v>
      </c>
    </row>
    <row r="15" spans="1:65" ht="20.2" customHeight="1">
      <c r="A15" s="266" t="s">
        <v>27</v>
      </c>
      <c r="B15" s="345">
        <v>15018743</v>
      </c>
      <c r="C15" s="346">
        <v>15382302</v>
      </c>
      <c r="D15" s="347">
        <f t="shared" si="21"/>
        <v>-2.4</v>
      </c>
      <c r="E15" s="348">
        <v>4605711</v>
      </c>
      <c r="F15" s="349">
        <v>4921053</v>
      </c>
      <c r="G15" s="347">
        <f t="shared" si="22"/>
        <v>-6.4</v>
      </c>
      <c r="H15" s="350">
        <v>1159813</v>
      </c>
      <c r="I15" s="349">
        <v>1088545</v>
      </c>
      <c r="J15" s="351">
        <f t="shared" si="23"/>
        <v>6.5</v>
      </c>
      <c r="K15" s="352">
        <v>8257691</v>
      </c>
      <c r="L15" s="368">
        <v>8384475</v>
      </c>
      <c r="M15" s="364">
        <f t="shared" si="24"/>
        <v>-1.5</v>
      </c>
      <c r="N15" s="270">
        <v>377871</v>
      </c>
      <c r="O15" s="271">
        <v>385617</v>
      </c>
      <c r="P15" s="272">
        <f t="shared" si="0"/>
        <v>-2.0087288682812177E-2</v>
      </c>
      <c r="Q15" s="270">
        <v>529671</v>
      </c>
      <c r="R15" s="271">
        <v>116840</v>
      </c>
      <c r="S15" s="272">
        <f t="shared" si="1"/>
        <v>3.5333019513865116</v>
      </c>
      <c r="T15" s="270">
        <v>10600826</v>
      </c>
      <c r="U15" s="271">
        <v>9525278</v>
      </c>
      <c r="V15" s="273">
        <f t="shared" si="2"/>
        <v>0.11291512961616457</v>
      </c>
      <c r="W15" s="378">
        <v>8656956</v>
      </c>
      <c r="X15" s="386">
        <v>7914792</v>
      </c>
      <c r="Y15" s="382">
        <f t="shared" si="3"/>
        <v>9.3769236134063849E-2</v>
      </c>
      <c r="Z15" s="378">
        <v>1943870</v>
      </c>
      <c r="AA15" s="386">
        <v>1610486</v>
      </c>
      <c r="AB15" s="390">
        <f t="shared" si="4"/>
        <v>0.20700831922786045</v>
      </c>
      <c r="AC15" s="270">
        <v>2397517</v>
      </c>
      <c r="AD15" s="271">
        <v>2353694</v>
      </c>
      <c r="AE15" s="272">
        <f t="shared" si="5"/>
        <v>1.8618817909209939E-2</v>
      </c>
      <c r="AF15" s="275">
        <f t="shared" si="6"/>
        <v>636643</v>
      </c>
      <c r="AG15" s="271">
        <f t="shared" si="7"/>
        <v>517741</v>
      </c>
      <c r="AH15" s="272">
        <f t="shared" si="8"/>
        <v>0.22965536822465293</v>
      </c>
      <c r="AI15" s="276">
        <v>29561271</v>
      </c>
      <c r="AJ15" s="277">
        <v>28281472</v>
      </c>
      <c r="AK15" s="272">
        <f t="shared" si="9"/>
        <v>4.5252206108649551E-2</v>
      </c>
      <c r="AL15" s="270">
        <v>80686</v>
      </c>
      <c r="AM15" s="271">
        <v>83053</v>
      </c>
      <c r="AN15" s="272">
        <f t="shared" si="10"/>
        <v>-2.8499873574705292E-2</v>
      </c>
      <c r="AO15" s="278">
        <v>656064</v>
      </c>
      <c r="AP15" s="271">
        <v>684735</v>
      </c>
      <c r="AQ15" s="272">
        <f t="shared" si="11"/>
        <v>-4.187167298297878E-2</v>
      </c>
      <c r="AR15" s="270">
        <v>9918342</v>
      </c>
      <c r="AS15" s="271">
        <v>8902811</v>
      </c>
      <c r="AT15" s="272">
        <f t="shared" si="12"/>
        <v>0.1140685790139766</v>
      </c>
      <c r="AU15" s="270">
        <v>398883</v>
      </c>
      <c r="AV15" s="271">
        <v>318344</v>
      </c>
      <c r="AW15" s="272">
        <f>((AU15/AV15)-1)</f>
        <v>0.25299361696780842</v>
      </c>
      <c r="AX15" s="270">
        <v>3020900</v>
      </c>
      <c r="AY15" s="271">
        <v>1999600</v>
      </c>
      <c r="AZ15" s="272">
        <f t="shared" si="14"/>
        <v>0.51075215043008604</v>
      </c>
      <c r="BA15" s="274">
        <v>125600</v>
      </c>
      <c r="BB15" s="280">
        <v>162000</v>
      </c>
      <c r="BC15" s="278">
        <v>0</v>
      </c>
      <c r="BD15" s="281">
        <v>0</v>
      </c>
      <c r="BE15" s="270">
        <f t="shared" si="15"/>
        <v>3827882</v>
      </c>
      <c r="BF15" s="271">
        <v>3515194</v>
      </c>
      <c r="BG15" s="272">
        <f t="shared" si="16"/>
        <v>8.8953269719964201E-2</v>
      </c>
      <c r="BH15" s="270">
        <f t="shared" si="17"/>
        <v>17902757</v>
      </c>
      <c r="BI15" s="278">
        <f t="shared" si="18"/>
        <v>15503737</v>
      </c>
      <c r="BJ15" s="272">
        <f t="shared" si="19"/>
        <v>0.15473817699564951</v>
      </c>
      <c r="BK15" s="270">
        <v>47464028</v>
      </c>
      <c r="BL15" s="271">
        <v>43785209</v>
      </c>
      <c r="BM15" s="272">
        <f t="shared" si="20"/>
        <v>8.4019674315132242E-2</v>
      </c>
    </row>
    <row r="16" spans="1:65" s="4" customFormat="1" ht="20.2" customHeight="1">
      <c r="A16" s="287" t="s">
        <v>28</v>
      </c>
      <c r="B16" s="337">
        <f>SUM(B6:B15)</f>
        <v>161672603</v>
      </c>
      <c r="C16" s="338">
        <v>163346686</v>
      </c>
      <c r="D16" s="339">
        <f>((B16/C16)-1)</f>
        <v>-1.0248649917513508E-2</v>
      </c>
      <c r="E16" s="340">
        <f>SUM(E6:E15)</f>
        <v>51250659</v>
      </c>
      <c r="F16" s="341">
        <v>54588528</v>
      </c>
      <c r="G16" s="339">
        <f>((E16/F16)-1)</f>
        <v>-6.114597924311127E-2</v>
      </c>
      <c r="H16" s="342">
        <f>SUM(H6:H15)</f>
        <v>14550017</v>
      </c>
      <c r="I16" s="341">
        <v>12581016</v>
      </c>
      <c r="J16" s="343">
        <f>((H16/I16)-1)</f>
        <v>0.15650572259028994</v>
      </c>
      <c r="K16" s="361">
        <f>SUM(K6:K15)</f>
        <v>77633168</v>
      </c>
      <c r="L16" s="369">
        <v>78051283</v>
      </c>
      <c r="M16" s="365">
        <f>((K16/L16)-1)</f>
        <v>-5.3569266760162826E-3</v>
      </c>
      <c r="N16" s="344">
        <f>SUM(N6:N15)</f>
        <v>4029652</v>
      </c>
      <c r="O16" s="289">
        <v>3983313</v>
      </c>
      <c r="P16" s="290">
        <f>((N16/O16)-1)</f>
        <v>1.1633281140598362E-2</v>
      </c>
      <c r="Q16" s="288">
        <f>SUM(Q6:Q15)</f>
        <v>5323438</v>
      </c>
      <c r="R16" s="289">
        <v>1032050</v>
      </c>
      <c r="S16" s="290">
        <f>((Q16/R16)-1)</f>
        <v>4.158120246112107</v>
      </c>
      <c r="T16" s="288">
        <f>SUM(T6:T15)</f>
        <v>92670258</v>
      </c>
      <c r="U16" s="289">
        <v>85234082</v>
      </c>
      <c r="V16" s="291">
        <f>((T16/U16)-1)</f>
        <v>8.7244161320350733E-2</v>
      </c>
      <c r="W16" s="379">
        <f>SUM(W6:W15)</f>
        <v>75605345</v>
      </c>
      <c r="X16" s="387">
        <v>69889142</v>
      </c>
      <c r="Y16" s="384">
        <f>((W16/X16)-1)</f>
        <v>8.1789571833633223E-2</v>
      </c>
      <c r="Z16" s="379">
        <f>SUM(Z6:Z15)</f>
        <v>17064913</v>
      </c>
      <c r="AA16" s="387">
        <v>15344940</v>
      </c>
      <c r="AB16" s="391">
        <f>((Z16/AA16)-1)</f>
        <v>0.11208730695590852</v>
      </c>
      <c r="AC16" s="288">
        <f>SUM(AC6:AC15)</f>
        <v>25564629</v>
      </c>
      <c r="AD16" s="289">
        <v>25123659</v>
      </c>
      <c r="AE16" s="290">
        <f>((AC16/AD16)-1)</f>
        <v>1.7551981580389953E-2</v>
      </c>
      <c r="AF16" s="288">
        <f>SUM(AF6:AF15)</f>
        <v>6710649</v>
      </c>
      <c r="AG16" s="289">
        <f>SUM(AG6:AG15)</f>
        <v>5393628</v>
      </c>
      <c r="AH16" s="290">
        <f>((AF16/AG16)-1)</f>
        <v>0.24418091125305641</v>
      </c>
      <c r="AI16" s="288">
        <f>SUM(AI6:AI15)</f>
        <v>295971229</v>
      </c>
      <c r="AJ16" s="289">
        <f>SUM(AJ6:AJ15)</f>
        <v>284113418</v>
      </c>
      <c r="AK16" s="290">
        <f>((AI16/AJ16)-1)</f>
        <v>4.1736187905071054E-2</v>
      </c>
      <c r="AL16" s="288">
        <f>SUM(AL6:AL15)</f>
        <v>2190783</v>
      </c>
      <c r="AM16" s="289">
        <v>1857559</v>
      </c>
      <c r="AN16" s="290">
        <f>((AL16/AM16)-1)</f>
        <v>0.17938811095636797</v>
      </c>
      <c r="AO16" s="293">
        <f>SUM(AO6:AO15)</f>
        <v>6537839</v>
      </c>
      <c r="AP16" s="289">
        <v>6583157</v>
      </c>
      <c r="AQ16" s="290">
        <f>((AO16/AP16)-1)</f>
        <v>-6.8839312202336744E-3</v>
      </c>
      <c r="AR16" s="288">
        <f>SUM(AR6:AR15)</f>
        <v>108278618</v>
      </c>
      <c r="AS16" s="289">
        <v>103436398</v>
      </c>
      <c r="AT16" s="290">
        <f>((AR16/AS16)-1)</f>
        <v>4.6813501761729936E-2</v>
      </c>
      <c r="AU16" s="288">
        <f>SUM(AU6:AU15)</f>
        <v>15814549</v>
      </c>
      <c r="AV16" s="289">
        <v>10401306</v>
      </c>
      <c r="AW16" s="294">
        <f>((AU16/AV16)-1)</f>
        <v>0.52043877951480333</v>
      </c>
      <c r="AX16" s="288">
        <f>SUM(AX6:AX15)</f>
        <v>28787214</v>
      </c>
      <c r="AY16" s="289">
        <v>27336263</v>
      </c>
      <c r="AZ16" s="290">
        <f>((AX16/AY16)-1)</f>
        <v>5.3077884127761044E-2</v>
      </c>
      <c r="BA16" s="292">
        <f>SUM(BA6:BA15)</f>
        <v>1828314</v>
      </c>
      <c r="BB16" s="295">
        <v>3392863</v>
      </c>
      <c r="BC16" s="293">
        <v>0</v>
      </c>
      <c r="BD16" s="296">
        <v>0</v>
      </c>
      <c r="BE16" s="297">
        <f>SUM(BE6:BE15)</f>
        <v>38787729</v>
      </c>
      <c r="BF16" s="289">
        <v>37016641</v>
      </c>
      <c r="BG16" s="290">
        <f>((BE16/BF16)-1)</f>
        <v>4.7845724305454862E-2</v>
      </c>
      <c r="BH16" s="288">
        <f t="shared" si="17"/>
        <v>200396732</v>
      </c>
      <c r="BI16" s="289">
        <f>SUM(BI6:BI15)</f>
        <v>186628855</v>
      </c>
      <c r="BJ16" s="290">
        <f>((BH16/BI16)-1)</f>
        <v>7.3771427253304322E-2</v>
      </c>
      <c r="BK16" s="288">
        <f>SUM(BK6:BK15)</f>
        <v>496367961</v>
      </c>
      <c r="BL16" s="289">
        <v>470742273</v>
      </c>
      <c r="BM16" s="290">
        <f>((BK16/BL16)-1)</f>
        <v>5.4436768205858632E-2</v>
      </c>
    </row>
    <row r="17" spans="1:65" s="4" customFormat="1" ht="20.2" customHeight="1">
      <c r="A17" s="298" t="s">
        <v>29</v>
      </c>
      <c r="B17" s="71">
        <v>396744</v>
      </c>
      <c r="C17" s="282">
        <v>414283</v>
      </c>
      <c r="D17" s="72">
        <f t="shared" ref="D17:D21" si="25">IF(B17=0,IF(C17=0," "," 皆  減"),IF(B17=0," 皆  増",IF(ROUND((B17-C17)/C17*100,1)=0,"    0.0",ROUND((B17-C17)/C17*100,1))))</f>
        <v>-4.2</v>
      </c>
      <c r="E17" s="83">
        <v>189638</v>
      </c>
      <c r="F17" s="283">
        <v>207147</v>
      </c>
      <c r="G17" s="72">
        <f t="shared" ref="G17:G21" si="26">IF(E17=0,IF(F17=0," "," 皆  減"),IF(E17=0," 皆  増",IF(ROUND((E17-F17)/F17*100,1)=0,"    0.0",ROUND((E17-F17)/F17*100,1))))</f>
        <v>-8.5</v>
      </c>
      <c r="H17" s="84">
        <v>11398</v>
      </c>
      <c r="I17" s="283">
        <v>10431</v>
      </c>
      <c r="J17" s="85">
        <f t="shared" ref="J17:J21" si="27">IF(H17=0,IF(I17=0," "," 皆  減"),IF(H17=0," 皆  増",IF(ROUND((H17-I17)/I17*100,1)=0,"    0.0",ROUND((H17-I17)/I17*100,1))))</f>
        <v>9.3000000000000007</v>
      </c>
      <c r="K17" s="87">
        <v>169982</v>
      </c>
      <c r="L17" s="370">
        <v>169830</v>
      </c>
      <c r="M17" s="94">
        <f t="shared" ref="M17:M21" si="28">IF(K17=0,IF(L17=0," "," 皆  減"),IF(K17=0," 皆  増",IF(ROUND((K17-L17)/L17*100,1)=0,"    0.0",ROUND((K17-L17)/L17*100,1))))</f>
        <v>0.1</v>
      </c>
      <c r="N17" s="276">
        <v>10641</v>
      </c>
      <c r="O17" s="277">
        <v>10579</v>
      </c>
      <c r="P17" s="279">
        <f>((N17/O17)-1)</f>
        <v>5.8606673598637915E-3</v>
      </c>
      <c r="Q17" s="276">
        <v>23779</v>
      </c>
      <c r="R17" s="277">
        <v>7724</v>
      </c>
      <c r="S17" s="279">
        <f>((Q17/R17)-1)</f>
        <v>2.0785862247540137</v>
      </c>
      <c r="T17" s="276">
        <v>1014895</v>
      </c>
      <c r="U17" s="277">
        <v>937887</v>
      </c>
      <c r="V17" s="299">
        <f>((T17/U17)-1)</f>
        <v>8.2107972495620407E-2</v>
      </c>
      <c r="W17" s="380">
        <v>945094</v>
      </c>
      <c r="X17" s="388">
        <v>875283</v>
      </c>
      <c r="Y17" s="383">
        <f>((W17/X17)-1)</f>
        <v>7.975820391804711E-2</v>
      </c>
      <c r="Z17" s="380">
        <v>69801</v>
      </c>
      <c r="AA17" s="388">
        <v>62604</v>
      </c>
      <c r="AB17" s="392">
        <f>((Z17/AA17)-1)</f>
        <v>0.11496070538623737</v>
      </c>
      <c r="AC17" s="276">
        <v>76044</v>
      </c>
      <c r="AD17" s="277">
        <v>74413</v>
      </c>
      <c r="AE17" s="279">
        <f>((AC17/AD17)-1)</f>
        <v>2.1918213215432747E-2</v>
      </c>
      <c r="AF17" s="301">
        <f>AI17-B17-N17-Q17-T17-AC17</f>
        <v>18978</v>
      </c>
      <c r="AG17" s="277">
        <f>AJ17-C17-O17-R17-U17-AD17</f>
        <v>14263</v>
      </c>
      <c r="AH17" s="279">
        <f>((AF17/AG17)-1)</f>
        <v>0.33057561522821288</v>
      </c>
      <c r="AI17" s="276">
        <v>1541081</v>
      </c>
      <c r="AJ17" s="277">
        <v>1459149</v>
      </c>
      <c r="AK17" s="279">
        <f>((AI17/AJ17)-1)</f>
        <v>5.6150537059614924E-2</v>
      </c>
      <c r="AL17" s="276">
        <v>141</v>
      </c>
      <c r="AM17" s="277">
        <v>167</v>
      </c>
      <c r="AN17" s="279">
        <f>((AL17/AM17)-1)</f>
        <v>-0.15568862275449102</v>
      </c>
      <c r="AO17" s="302">
        <v>41594</v>
      </c>
      <c r="AP17" s="277">
        <v>43874</v>
      </c>
      <c r="AQ17" s="279">
        <f>((AO17/AP17)-1)</f>
        <v>-5.1966996398778331E-2</v>
      </c>
      <c r="AR17" s="276">
        <v>385510</v>
      </c>
      <c r="AS17" s="277">
        <v>379146</v>
      </c>
      <c r="AT17" s="279">
        <f>((AR17/AS17)-1)</f>
        <v>1.6785090703844929E-2</v>
      </c>
      <c r="AU17" s="276">
        <v>1000</v>
      </c>
      <c r="AV17" s="277">
        <v>13000</v>
      </c>
      <c r="AW17" s="279">
        <f t="shared" ref="AW17:AW21" si="29">((AU17/AV17)-1)</f>
        <v>-0.92307692307692313</v>
      </c>
      <c r="AX17" s="276">
        <v>41699</v>
      </c>
      <c r="AY17" s="277">
        <v>132327</v>
      </c>
      <c r="AZ17" s="279">
        <f>((AX17/AY17)-1)</f>
        <v>-0.68487912519742755</v>
      </c>
      <c r="BA17" s="300">
        <v>3699</v>
      </c>
      <c r="BB17" s="303">
        <v>7827</v>
      </c>
      <c r="BC17" s="302">
        <v>0</v>
      </c>
      <c r="BD17" s="304">
        <v>0</v>
      </c>
      <c r="BE17" s="276">
        <f>BH17-AL17-AO17-AR17-AU17-AX17</f>
        <v>282634</v>
      </c>
      <c r="BF17" s="277">
        <v>234698</v>
      </c>
      <c r="BG17" s="279">
        <f>((BE17/BF17)-1)</f>
        <v>0.20424545586242737</v>
      </c>
      <c r="BH17" s="276">
        <f t="shared" si="17"/>
        <v>752578</v>
      </c>
      <c r="BI17" s="277">
        <f t="shared" si="17"/>
        <v>803212</v>
      </c>
      <c r="BJ17" s="279">
        <f>((BH17/BI17)-1)</f>
        <v>-6.3039396821760629E-2</v>
      </c>
      <c r="BK17" s="276">
        <v>2293659</v>
      </c>
      <c r="BL17" s="277">
        <v>2262361</v>
      </c>
      <c r="BM17" s="279">
        <f>((BK17/BL17)-1)</f>
        <v>1.3834220091311744E-2</v>
      </c>
    </row>
    <row r="18" spans="1:65" s="4" customFormat="1" ht="20.2" customHeight="1">
      <c r="A18" s="298" t="s">
        <v>30</v>
      </c>
      <c r="B18" s="71">
        <v>2631411</v>
      </c>
      <c r="C18" s="282">
        <v>2641295</v>
      </c>
      <c r="D18" s="72">
        <f t="shared" si="25"/>
        <v>-0.4</v>
      </c>
      <c r="E18" s="83">
        <v>855170</v>
      </c>
      <c r="F18" s="283">
        <v>930368</v>
      </c>
      <c r="G18" s="72">
        <f t="shared" si="26"/>
        <v>-8.1</v>
      </c>
      <c r="H18" s="84">
        <v>230983</v>
      </c>
      <c r="I18" s="283">
        <v>185981</v>
      </c>
      <c r="J18" s="85">
        <f t="shared" si="27"/>
        <v>24.2</v>
      </c>
      <c r="K18" s="87">
        <v>1349394</v>
      </c>
      <c r="L18" s="370">
        <v>1326200</v>
      </c>
      <c r="M18" s="94">
        <f t="shared" si="28"/>
        <v>1.7</v>
      </c>
      <c r="N18" s="276">
        <v>115342</v>
      </c>
      <c r="O18" s="277">
        <v>113122</v>
      </c>
      <c r="P18" s="279">
        <f t="shared" ref="P18:P21" si="30">((N18/O18)-1)</f>
        <v>1.962482982974123E-2</v>
      </c>
      <c r="Q18" s="276">
        <v>101444</v>
      </c>
      <c r="R18" s="277">
        <v>21436</v>
      </c>
      <c r="S18" s="279">
        <f t="shared" ref="S18:S21" si="31">((Q18/R18)-1)</f>
        <v>3.7324127635752937</v>
      </c>
      <c r="T18" s="276">
        <v>4047894</v>
      </c>
      <c r="U18" s="277">
        <v>3856511</v>
      </c>
      <c r="V18" s="299">
        <f t="shared" ref="V18:V21" si="32">((T18/U18)-1)</f>
        <v>4.9625944279686918E-2</v>
      </c>
      <c r="W18" s="380">
        <v>3286286</v>
      </c>
      <c r="X18" s="388">
        <v>3135463</v>
      </c>
      <c r="Y18" s="383">
        <f t="shared" ref="Y18:Y21" si="33">((W18/X18)-1)</f>
        <v>4.8102305783866761E-2</v>
      </c>
      <c r="Z18" s="380">
        <v>761608</v>
      </c>
      <c r="AA18" s="388">
        <v>721048</v>
      </c>
      <c r="AB18" s="392">
        <f t="shared" ref="AB18:AB21" si="34">((Z18/AA18)-1)</f>
        <v>5.6251456213733286E-2</v>
      </c>
      <c r="AC18" s="276">
        <v>494119</v>
      </c>
      <c r="AD18" s="277">
        <v>486365</v>
      </c>
      <c r="AE18" s="279">
        <f t="shared" ref="AE18:AE21" si="35">((AC18/AD18)-1)</f>
        <v>1.5942759038993337E-2</v>
      </c>
      <c r="AF18" s="301">
        <f t="shared" ref="AF18:AF21" si="36">AI18-B18-N18-Q18-T18-AC18</f>
        <v>114689</v>
      </c>
      <c r="AG18" s="277">
        <f t="shared" ref="AG18:AG21" si="37">AJ18-C18-O18-R18-U18-AD18</f>
        <v>92656</v>
      </c>
      <c r="AH18" s="279">
        <f t="shared" ref="AH18:AH21" si="38">((AF18/AG18)-1)</f>
        <v>0.23779355897081689</v>
      </c>
      <c r="AI18" s="276">
        <v>7504899</v>
      </c>
      <c r="AJ18" s="277">
        <v>7211385</v>
      </c>
      <c r="AK18" s="279">
        <f t="shared" ref="AK18:AK21" si="39">((AI18/AJ18)-1)</f>
        <v>4.0701474127369464E-2</v>
      </c>
      <c r="AL18" s="276">
        <v>109938</v>
      </c>
      <c r="AM18" s="277">
        <v>113501</v>
      </c>
      <c r="AN18" s="279">
        <f t="shared" ref="AN18:AN21" si="40">((AL18/AM18)-1)</f>
        <v>-3.1391793904899545E-2</v>
      </c>
      <c r="AO18" s="302">
        <v>123229</v>
      </c>
      <c r="AP18" s="277">
        <v>124741</v>
      </c>
      <c r="AQ18" s="279">
        <f t="shared" ref="AQ18:AQ21" si="41">((AO18/AP18)-1)</f>
        <v>-1.2121114950176759E-2</v>
      </c>
      <c r="AR18" s="276">
        <v>2402223</v>
      </c>
      <c r="AS18" s="277">
        <v>2142792</v>
      </c>
      <c r="AT18" s="279">
        <f t="shared" ref="AT18:AT21" si="42">((AR18/AS18)-1)</f>
        <v>0.12107148057300932</v>
      </c>
      <c r="AU18" s="276">
        <v>36262</v>
      </c>
      <c r="AV18" s="277">
        <v>162728</v>
      </c>
      <c r="AW18" s="279">
        <f t="shared" si="29"/>
        <v>-0.77716188977926359</v>
      </c>
      <c r="AX18" s="276">
        <v>439732</v>
      </c>
      <c r="AY18" s="277">
        <v>505521</v>
      </c>
      <c r="AZ18" s="279">
        <f t="shared" ref="AZ18:AZ21" si="43">((AX18/AY18)-1)</f>
        <v>-0.13014098326281198</v>
      </c>
      <c r="BA18" s="300">
        <v>20632</v>
      </c>
      <c r="BB18" s="303">
        <v>41021</v>
      </c>
      <c r="BC18" s="302">
        <v>0</v>
      </c>
      <c r="BD18" s="304">
        <v>0</v>
      </c>
      <c r="BE18" s="276">
        <f t="shared" ref="BE18:BE21" si="44">BH18-AL18-AO18-AR18-AU18-AX18</f>
        <v>756127</v>
      </c>
      <c r="BF18" s="277">
        <v>665776</v>
      </c>
      <c r="BG18" s="279">
        <f t="shared" ref="BG18:BG21" si="45">((BE18/BF18)-1)</f>
        <v>0.13570780562831941</v>
      </c>
      <c r="BH18" s="276">
        <f t="shared" si="17"/>
        <v>3867511</v>
      </c>
      <c r="BI18" s="277">
        <f t="shared" si="17"/>
        <v>3715059</v>
      </c>
      <c r="BJ18" s="279">
        <f t="shared" ref="BJ18:BJ21" si="46">((BH18/BI18)-1)</f>
        <v>4.1036225804220061E-2</v>
      </c>
      <c r="BK18" s="276">
        <v>11372410</v>
      </c>
      <c r="BL18" s="277">
        <v>10926444</v>
      </c>
      <c r="BM18" s="279">
        <f t="shared" ref="BM18:BM21" si="47">((BK18/BL18)-1)</f>
        <v>4.0815291782029028E-2</v>
      </c>
    </row>
    <row r="19" spans="1:65" s="4" customFormat="1" ht="20.2" customHeight="1">
      <c r="A19" s="298" t="s">
        <v>31</v>
      </c>
      <c r="B19" s="76">
        <v>3362188</v>
      </c>
      <c r="C19" s="305">
        <v>3438281</v>
      </c>
      <c r="D19" s="77">
        <f t="shared" si="25"/>
        <v>-2.2000000000000002</v>
      </c>
      <c r="E19" s="95">
        <v>1129512</v>
      </c>
      <c r="F19" s="306">
        <v>1239883</v>
      </c>
      <c r="G19" s="77">
        <f t="shared" si="26"/>
        <v>-8.9</v>
      </c>
      <c r="H19" s="96">
        <v>224398</v>
      </c>
      <c r="I19" s="306">
        <v>201489</v>
      </c>
      <c r="J19" s="97">
        <f t="shared" si="27"/>
        <v>11.4</v>
      </c>
      <c r="K19" s="98">
        <v>1698233</v>
      </c>
      <c r="L19" s="371">
        <v>1713735</v>
      </c>
      <c r="M19" s="99">
        <f t="shared" si="28"/>
        <v>-0.9</v>
      </c>
      <c r="N19" s="276">
        <v>143325</v>
      </c>
      <c r="O19" s="277">
        <v>139109</v>
      </c>
      <c r="P19" s="279">
        <f t="shared" si="30"/>
        <v>3.0307169198254602E-2</v>
      </c>
      <c r="Q19" s="276">
        <v>147242</v>
      </c>
      <c r="R19" s="277">
        <v>38662</v>
      </c>
      <c r="S19" s="279">
        <f t="shared" si="31"/>
        <v>2.8084423982204747</v>
      </c>
      <c r="T19" s="276">
        <v>4331660</v>
      </c>
      <c r="U19" s="277">
        <v>4260316</v>
      </c>
      <c r="V19" s="299">
        <f t="shared" si="32"/>
        <v>1.6746175635797833E-2</v>
      </c>
      <c r="W19" s="380">
        <v>3899906</v>
      </c>
      <c r="X19" s="388">
        <v>3701379</v>
      </c>
      <c r="Y19" s="383">
        <f t="shared" si="33"/>
        <v>5.3635955680301883E-2</v>
      </c>
      <c r="Z19" s="380">
        <v>431754</v>
      </c>
      <c r="AA19" s="388">
        <v>558937</v>
      </c>
      <c r="AB19" s="392">
        <f t="shared" si="34"/>
        <v>-0.22754442808402375</v>
      </c>
      <c r="AC19" s="276">
        <v>619278</v>
      </c>
      <c r="AD19" s="277">
        <v>606329</v>
      </c>
      <c r="AE19" s="279">
        <f t="shared" si="35"/>
        <v>2.1356392321660422E-2</v>
      </c>
      <c r="AF19" s="301">
        <f t="shared" si="36"/>
        <v>150966</v>
      </c>
      <c r="AG19" s="277">
        <f t="shared" si="37"/>
        <v>124221</v>
      </c>
      <c r="AH19" s="279">
        <f t="shared" si="38"/>
        <v>0.21530176057188388</v>
      </c>
      <c r="AI19" s="276">
        <v>8754659</v>
      </c>
      <c r="AJ19" s="277">
        <v>8606918</v>
      </c>
      <c r="AK19" s="279">
        <f t="shared" si="39"/>
        <v>1.7165377897175205E-2</v>
      </c>
      <c r="AL19" s="276">
        <v>69622</v>
      </c>
      <c r="AM19" s="277">
        <v>72913</v>
      </c>
      <c r="AN19" s="279">
        <f t="shared" si="40"/>
        <v>-4.5135983980908789E-2</v>
      </c>
      <c r="AO19" s="302">
        <v>143435</v>
      </c>
      <c r="AP19" s="277">
        <v>142897</v>
      </c>
      <c r="AQ19" s="279">
        <f t="shared" si="41"/>
        <v>3.7649495790674781E-3</v>
      </c>
      <c r="AR19" s="276">
        <v>3408164</v>
      </c>
      <c r="AS19" s="277">
        <v>3005622</v>
      </c>
      <c r="AT19" s="279">
        <f t="shared" si="42"/>
        <v>0.13392968244177084</v>
      </c>
      <c r="AU19" s="276">
        <v>520356</v>
      </c>
      <c r="AV19" s="277">
        <v>345477</v>
      </c>
      <c r="AW19" s="279">
        <f t="shared" si="29"/>
        <v>0.50619578148472977</v>
      </c>
      <c r="AX19" s="276">
        <v>1690616</v>
      </c>
      <c r="AY19" s="277">
        <v>1960001</v>
      </c>
      <c r="AZ19" s="279">
        <f t="shared" si="43"/>
        <v>-0.13744125640752225</v>
      </c>
      <c r="BA19" s="300">
        <v>25616</v>
      </c>
      <c r="BB19" s="303">
        <v>52901</v>
      </c>
      <c r="BC19" s="302">
        <v>0</v>
      </c>
      <c r="BD19" s="304">
        <v>0</v>
      </c>
      <c r="BE19" s="276">
        <f t="shared" si="44"/>
        <v>1311299</v>
      </c>
      <c r="BF19" s="277">
        <v>1387731</v>
      </c>
      <c r="BG19" s="279">
        <f t="shared" si="45"/>
        <v>-5.5076956557142509E-2</v>
      </c>
      <c r="BH19" s="276">
        <f t="shared" si="17"/>
        <v>7143492</v>
      </c>
      <c r="BI19" s="277">
        <f t="shared" si="17"/>
        <v>6914641</v>
      </c>
      <c r="BJ19" s="279">
        <f t="shared" si="46"/>
        <v>3.3096584479223035E-2</v>
      </c>
      <c r="BK19" s="276">
        <v>15898151</v>
      </c>
      <c r="BL19" s="277">
        <v>15521559</v>
      </c>
      <c r="BM19" s="279">
        <f t="shared" si="47"/>
        <v>2.4262511259339314E-2</v>
      </c>
    </row>
    <row r="20" spans="1:65" s="4" customFormat="1" ht="20.2" customHeight="1">
      <c r="A20" s="298" t="s">
        <v>32</v>
      </c>
      <c r="B20" s="71">
        <v>3312119</v>
      </c>
      <c r="C20" s="282">
        <v>3375383</v>
      </c>
      <c r="D20" s="72">
        <f t="shared" si="25"/>
        <v>-1.9</v>
      </c>
      <c r="E20" s="83">
        <v>1070496</v>
      </c>
      <c r="F20" s="283">
        <v>1171929</v>
      </c>
      <c r="G20" s="77">
        <f t="shared" si="26"/>
        <v>-8.6999999999999993</v>
      </c>
      <c r="H20" s="84">
        <v>209170</v>
      </c>
      <c r="I20" s="283">
        <v>176160</v>
      </c>
      <c r="J20" s="85">
        <f t="shared" si="27"/>
        <v>18.7</v>
      </c>
      <c r="K20" s="87">
        <v>1800762</v>
      </c>
      <c r="L20" s="370">
        <v>1792419</v>
      </c>
      <c r="M20" s="94">
        <f t="shared" si="28"/>
        <v>0.5</v>
      </c>
      <c r="N20" s="276">
        <v>134533</v>
      </c>
      <c r="O20" s="277">
        <v>134376</v>
      </c>
      <c r="P20" s="279">
        <f t="shared" si="30"/>
        <v>1.1683633982257913E-3</v>
      </c>
      <c r="Q20" s="276">
        <v>122013</v>
      </c>
      <c r="R20" s="277">
        <v>22549</v>
      </c>
      <c r="S20" s="279">
        <f t="shared" si="31"/>
        <v>4.4110160095791384</v>
      </c>
      <c r="T20" s="276">
        <v>3594924</v>
      </c>
      <c r="U20" s="277">
        <v>3415545</v>
      </c>
      <c r="V20" s="299">
        <f t="shared" si="32"/>
        <v>5.2518412142132487E-2</v>
      </c>
      <c r="W20" s="380">
        <v>3221180</v>
      </c>
      <c r="X20" s="388">
        <v>3058474</v>
      </c>
      <c r="Y20" s="383">
        <f t="shared" si="33"/>
        <v>5.3198425096960156E-2</v>
      </c>
      <c r="Z20" s="380">
        <v>373744</v>
      </c>
      <c r="AA20" s="388">
        <v>357071</v>
      </c>
      <c r="AB20" s="392">
        <f t="shared" si="34"/>
        <v>4.6693794791512033E-2</v>
      </c>
      <c r="AC20" s="276">
        <v>607860</v>
      </c>
      <c r="AD20" s="277">
        <v>596846</v>
      </c>
      <c r="AE20" s="279">
        <f t="shared" si="35"/>
        <v>1.845367146634147E-2</v>
      </c>
      <c r="AF20" s="301">
        <f t="shared" si="36"/>
        <v>143917</v>
      </c>
      <c r="AG20" s="277">
        <f t="shared" si="37"/>
        <v>116612</v>
      </c>
      <c r="AH20" s="279">
        <f t="shared" si="38"/>
        <v>0.23415257434912351</v>
      </c>
      <c r="AI20" s="276">
        <v>7915366</v>
      </c>
      <c r="AJ20" s="277">
        <v>7661311</v>
      </c>
      <c r="AK20" s="279">
        <f t="shared" si="39"/>
        <v>3.316077365871184E-2</v>
      </c>
      <c r="AL20" s="276">
        <v>78939</v>
      </c>
      <c r="AM20" s="277">
        <v>74107</v>
      </c>
      <c r="AN20" s="279">
        <f t="shared" si="40"/>
        <v>6.5203017258828488E-2</v>
      </c>
      <c r="AO20" s="302">
        <v>165439</v>
      </c>
      <c r="AP20" s="277">
        <v>167527</v>
      </c>
      <c r="AQ20" s="279">
        <f t="shared" si="41"/>
        <v>-1.2463662573794054E-2</v>
      </c>
      <c r="AR20" s="276">
        <v>2223687</v>
      </c>
      <c r="AS20" s="277">
        <v>1720296</v>
      </c>
      <c r="AT20" s="279">
        <f t="shared" si="42"/>
        <v>0.29261882838767272</v>
      </c>
      <c r="AU20" s="276">
        <v>329993</v>
      </c>
      <c r="AV20" s="277">
        <v>700469</v>
      </c>
      <c r="AW20" s="279">
        <f t="shared" si="29"/>
        <v>-0.52889706753617927</v>
      </c>
      <c r="AX20" s="276">
        <v>2276343</v>
      </c>
      <c r="AY20" s="277">
        <v>2585709</v>
      </c>
      <c r="AZ20" s="279">
        <f t="shared" si="43"/>
        <v>-0.11964455396953022</v>
      </c>
      <c r="BA20" s="300">
        <v>26943</v>
      </c>
      <c r="BB20" s="303">
        <v>56209</v>
      </c>
      <c r="BC20" s="302">
        <v>0</v>
      </c>
      <c r="BD20" s="304">
        <v>0</v>
      </c>
      <c r="BE20" s="276">
        <f t="shared" si="44"/>
        <v>1492641</v>
      </c>
      <c r="BF20" s="277">
        <v>997259</v>
      </c>
      <c r="BG20" s="279">
        <f t="shared" si="45"/>
        <v>0.49674357413670878</v>
      </c>
      <c r="BH20" s="276">
        <f t="shared" si="17"/>
        <v>6567042</v>
      </c>
      <c r="BI20" s="277">
        <f t="shared" si="17"/>
        <v>6245367</v>
      </c>
      <c r="BJ20" s="279">
        <f t="shared" si="46"/>
        <v>5.1506180501482035E-2</v>
      </c>
      <c r="BK20" s="276">
        <v>14482408</v>
      </c>
      <c r="BL20" s="277">
        <v>13906678</v>
      </c>
      <c r="BM20" s="279">
        <f t="shared" si="47"/>
        <v>4.1399534813418404E-2</v>
      </c>
    </row>
    <row r="21" spans="1:65" s="4" customFormat="1" ht="20.2" customHeight="1">
      <c r="A21" s="298" t="s">
        <v>33</v>
      </c>
      <c r="B21" s="71">
        <v>1571937</v>
      </c>
      <c r="C21" s="282">
        <v>1652961</v>
      </c>
      <c r="D21" s="72">
        <f t="shared" si="25"/>
        <v>-4.9000000000000004</v>
      </c>
      <c r="E21" s="83">
        <v>431140</v>
      </c>
      <c r="F21" s="283">
        <v>487583</v>
      </c>
      <c r="G21" s="72">
        <f t="shared" si="26"/>
        <v>-11.6</v>
      </c>
      <c r="H21" s="84">
        <v>40642</v>
      </c>
      <c r="I21" s="283">
        <v>29508</v>
      </c>
      <c r="J21" s="85">
        <f t="shared" si="27"/>
        <v>37.700000000000003</v>
      </c>
      <c r="K21" s="87">
        <v>986856</v>
      </c>
      <c r="L21" s="370">
        <v>1019860</v>
      </c>
      <c r="M21" s="94">
        <f t="shared" si="28"/>
        <v>-3.2</v>
      </c>
      <c r="N21" s="276">
        <v>75997</v>
      </c>
      <c r="O21" s="277">
        <v>73752</v>
      </c>
      <c r="P21" s="279">
        <f t="shared" si="30"/>
        <v>3.0439852478576945E-2</v>
      </c>
      <c r="Q21" s="276">
        <v>47933</v>
      </c>
      <c r="R21" s="277">
        <v>4776</v>
      </c>
      <c r="S21" s="279">
        <f t="shared" si="31"/>
        <v>9.0362227805695134</v>
      </c>
      <c r="T21" s="276">
        <v>3851043</v>
      </c>
      <c r="U21" s="277">
        <v>3769954</v>
      </c>
      <c r="V21" s="299">
        <f t="shared" si="32"/>
        <v>2.1509281015099857E-2</v>
      </c>
      <c r="W21" s="380">
        <v>3293451</v>
      </c>
      <c r="X21" s="388">
        <v>3220252</v>
      </c>
      <c r="Y21" s="383">
        <f t="shared" si="33"/>
        <v>2.2730829761149041E-2</v>
      </c>
      <c r="Z21" s="380">
        <v>557592</v>
      </c>
      <c r="AA21" s="388">
        <v>549702</v>
      </c>
      <c r="AB21" s="392">
        <f t="shared" si="34"/>
        <v>1.4353231387187915E-2</v>
      </c>
      <c r="AC21" s="276">
        <v>276187</v>
      </c>
      <c r="AD21" s="277">
        <v>272830</v>
      </c>
      <c r="AE21" s="279">
        <f t="shared" si="35"/>
        <v>1.2304365355715996E-2</v>
      </c>
      <c r="AF21" s="301">
        <f t="shared" si="36"/>
        <v>65482</v>
      </c>
      <c r="AG21" s="277">
        <f t="shared" si="37"/>
        <v>54290</v>
      </c>
      <c r="AH21" s="279">
        <f t="shared" si="38"/>
        <v>0.20615214588321984</v>
      </c>
      <c r="AI21" s="276">
        <v>5888579</v>
      </c>
      <c r="AJ21" s="277">
        <v>5828563</v>
      </c>
      <c r="AK21" s="279">
        <f t="shared" si="39"/>
        <v>1.0296877635190604E-2</v>
      </c>
      <c r="AL21" s="276">
        <v>85192</v>
      </c>
      <c r="AM21" s="277">
        <v>68097</v>
      </c>
      <c r="AN21" s="279">
        <f t="shared" si="40"/>
        <v>0.25103895913182672</v>
      </c>
      <c r="AO21" s="302">
        <v>74354</v>
      </c>
      <c r="AP21" s="277">
        <v>77364</v>
      </c>
      <c r="AQ21" s="279">
        <f t="shared" si="41"/>
        <v>-3.890698516105684E-2</v>
      </c>
      <c r="AR21" s="276">
        <v>1228951</v>
      </c>
      <c r="AS21" s="277">
        <v>1358570</v>
      </c>
      <c r="AT21" s="279">
        <f t="shared" si="42"/>
        <v>-9.5408407369513504E-2</v>
      </c>
      <c r="AU21" s="276">
        <v>1476913</v>
      </c>
      <c r="AV21" s="277">
        <v>1229547</v>
      </c>
      <c r="AW21" s="279">
        <f t="shared" si="29"/>
        <v>0.20118466394533918</v>
      </c>
      <c r="AX21" s="276">
        <v>605400</v>
      </c>
      <c r="AY21" s="277">
        <v>473500</v>
      </c>
      <c r="AZ21" s="279">
        <f t="shared" si="43"/>
        <v>0.2785638859556494</v>
      </c>
      <c r="BA21" s="300">
        <v>13500</v>
      </c>
      <c r="BB21" s="303">
        <v>30200</v>
      </c>
      <c r="BC21" s="302">
        <v>0</v>
      </c>
      <c r="BD21" s="304">
        <v>0</v>
      </c>
      <c r="BE21" s="276">
        <f t="shared" si="44"/>
        <v>763310</v>
      </c>
      <c r="BF21" s="277">
        <v>574131</v>
      </c>
      <c r="BG21" s="279">
        <f t="shared" si="45"/>
        <v>0.32950493876832998</v>
      </c>
      <c r="BH21" s="276">
        <f t="shared" si="17"/>
        <v>4234120</v>
      </c>
      <c r="BI21" s="277">
        <f t="shared" si="17"/>
        <v>3781209</v>
      </c>
      <c r="BJ21" s="279">
        <f t="shared" si="46"/>
        <v>0.11977941446770068</v>
      </c>
      <c r="BK21" s="276">
        <v>10122699</v>
      </c>
      <c r="BL21" s="277">
        <v>9609772</v>
      </c>
      <c r="BM21" s="279">
        <f t="shared" si="47"/>
        <v>5.3375563957188676E-2</v>
      </c>
    </row>
    <row r="22" spans="1:65" s="4" customFormat="1" ht="20.2" customHeight="1">
      <c r="A22" s="307" t="s">
        <v>34</v>
      </c>
      <c r="B22" s="308">
        <f>SUM(B17:B21)</f>
        <v>11274399</v>
      </c>
      <c r="C22" s="309">
        <v>11522203</v>
      </c>
      <c r="D22" s="310">
        <f>((B22/C22)-1)</f>
        <v>-2.1506651115242414E-2</v>
      </c>
      <c r="E22" s="362">
        <f>SUM(E17:E21)</f>
        <v>3675956</v>
      </c>
      <c r="F22" s="376">
        <v>4036910</v>
      </c>
      <c r="G22" s="374">
        <f>((E22/F22)-1)</f>
        <v>-8.9413437505418747E-2</v>
      </c>
      <c r="H22" s="362">
        <f>SUM(H17:H21)</f>
        <v>716591</v>
      </c>
      <c r="I22" s="376">
        <v>603569</v>
      </c>
      <c r="J22" s="374">
        <f>((H22/I22)-1)</f>
        <v>0.18725613807203478</v>
      </c>
      <c r="K22" s="362">
        <f>SUM(K17:K21)</f>
        <v>6005227</v>
      </c>
      <c r="L22" s="372">
        <v>6022044</v>
      </c>
      <c r="M22" s="366">
        <f>((K22/L22)-1)</f>
        <v>-2.7925734185934026E-3</v>
      </c>
      <c r="N22" s="311">
        <f>SUM(N17:N21)</f>
        <v>479838</v>
      </c>
      <c r="O22" s="312">
        <v>470938</v>
      </c>
      <c r="P22" s="313">
        <f>((N22/O22)-1)</f>
        <v>1.8898453724269348E-2</v>
      </c>
      <c r="Q22" s="311">
        <f>SUM(Q17:Q21)</f>
        <v>442411</v>
      </c>
      <c r="R22" s="312">
        <v>95147</v>
      </c>
      <c r="S22" s="313">
        <f>((Q22/R22)-1)</f>
        <v>3.6497629983078816</v>
      </c>
      <c r="T22" s="311">
        <f>SUM(T17:T21)</f>
        <v>16840416</v>
      </c>
      <c r="U22" s="312">
        <v>16240213</v>
      </c>
      <c r="V22" s="314">
        <f>((T22/U22)-1)</f>
        <v>3.6957828077747612E-2</v>
      </c>
      <c r="W22" s="381">
        <f>SUM(W17:W21)</f>
        <v>14645917</v>
      </c>
      <c r="X22" s="389">
        <v>13990851</v>
      </c>
      <c r="Y22" s="385">
        <f>((W22/X22)-1)</f>
        <v>4.6821026111992792E-2</v>
      </c>
      <c r="Z22" s="381">
        <f>SUM(Z17:Z21)</f>
        <v>2194499</v>
      </c>
      <c r="AA22" s="389">
        <v>2249362</v>
      </c>
      <c r="AB22" s="393">
        <f>((Z22/AA22)-1)</f>
        <v>-2.4390471609282982E-2</v>
      </c>
      <c r="AC22" s="311">
        <f>SUM(AC17:AC21)</f>
        <v>2073488</v>
      </c>
      <c r="AD22" s="312">
        <v>2036783</v>
      </c>
      <c r="AE22" s="313">
        <f>((AC22/AD22)-1)</f>
        <v>1.8021065572523032E-2</v>
      </c>
      <c r="AF22" s="311">
        <f>SUM(AF17:AF21)</f>
        <v>494032</v>
      </c>
      <c r="AG22" s="312">
        <f>SUM(AG17:AG21)</f>
        <v>402042</v>
      </c>
      <c r="AH22" s="313">
        <f>((AF22/AG22)-1)</f>
        <v>0.22880694056839834</v>
      </c>
      <c r="AI22" s="311">
        <f>SUM(AI17:AI21)</f>
        <v>31604584</v>
      </c>
      <c r="AJ22" s="312">
        <f>SUM(AJ17:AJ21)</f>
        <v>30767326</v>
      </c>
      <c r="AK22" s="313">
        <f>((AI22/AJ22)-1)</f>
        <v>2.7212569594120772E-2</v>
      </c>
      <c r="AL22" s="311">
        <f>SUM(AL17:AL21)</f>
        <v>343832</v>
      </c>
      <c r="AM22" s="312">
        <v>328785</v>
      </c>
      <c r="AN22" s="313">
        <f>((AL22/AM22)-1)</f>
        <v>4.5765469835910899E-2</v>
      </c>
      <c r="AO22" s="316">
        <f>SUM(AO17:AO21)</f>
        <v>548051</v>
      </c>
      <c r="AP22" s="312">
        <v>556403</v>
      </c>
      <c r="AQ22" s="313">
        <f>((AO22/AP22)-1)</f>
        <v>-1.5010702674140841E-2</v>
      </c>
      <c r="AR22" s="311">
        <f>SUM(AR17:AR21)</f>
        <v>9648535</v>
      </c>
      <c r="AS22" s="312">
        <v>8606426</v>
      </c>
      <c r="AT22" s="313">
        <f>((AR22/AS22)-1)</f>
        <v>0.12108498928591271</v>
      </c>
      <c r="AU22" s="311">
        <f>SUM(AU17:AU21)</f>
        <v>2364524</v>
      </c>
      <c r="AV22" s="312">
        <v>2451221</v>
      </c>
      <c r="AW22" s="313">
        <f>((AU22/AV22)-1)</f>
        <v>-3.5368903905441451E-2</v>
      </c>
      <c r="AX22" s="311">
        <f>SUM(AX17:AX21)</f>
        <v>5053790</v>
      </c>
      <c r="AY22" s="312">
        <v>5657058</v>
      </c>
      <c r="AZ22" s="313">
        <f>((AX22/AY22)-1)</f>
        <v>-0.10663988242651923</v>
      </c>
      <c r="BA22" s="315">
        <f>SUM(BA17:BA21)</f>
        <v>90390</v>
      </c>
      <c r="BB22" s="317">
        <v>188158</v>
      </c>
      <c r="BC22" s="316">
        <v>0</v>
      </c>
      <c r="BD22" s="318">
        <v>0</v>
      </c>
      <c r="BE22" s="311">
        <f>SUM(BE17:BE21)</f>
        <v>4606011</v>
      </c>
      <c r="BF22" s="312">
        <v>3859595</v>
      </c>
      <c r="BG22" s="313">
        <f>((BE22/BF22)-1)</f>
        <v>0.19339231188764616</v>
      </c>
      <c r="BH22" s="311">
        <f t="shared" si="17"/>
        <v>22564743</v>
      </c>
      <c r="BI22" s="312">
        <f>SUM(BI17:BI21)</f>
        <v>21459488</v>
      </c>
      <c r="BJ22" s="313">
        <f>((BH22/BI22)-1)</f>
        <v>5.1504257697108091E-2</v>
      </c>
      <c r="BK22" s="311">
        <f>SUM(BK17:BK21)</f>
        <v>54169327</v>
      </c>
      <c r="BL22" s="312">
        <v>52226814</v>
      </c>
      <c r="BM22" s="313">
        <f>((BK22/BL22)-1)</f>
        <v>3.7193787084159435E-2</v>
      </c>
    </row>
    <row r="23" spans="1:65" s="4" customFormat="1" ht="20.2" customHeight="1" thickBot="1">
      <c r="A23" s="319" t="s">
        <v>35</v>
      </c>
      <c r="B23" s="320">
        <f>B16+B22</f>
        <v>172947002</v>
      </c>
      <c r="C23" s="321">
        <v>174868889</v>
      </c>
      <c r="D23" s="322">
        <f>((B23/C23)-1)</f>
        <v>-1.0990445533167414E-2</v>
      </c>
      <c r="E23" s="363">
        <f>E16+E22</f>
        <v>54926615</v>
      </c>
      <c r="F23" s="377">
        <v>58625438</v>
      </c>
      <c r="G23" s="375">
        <f>((E23/F23)-1)</f>
        <v>-6.3092458260183948E-2</v>
      </c>
      <c r="H23" s="363">
        <f>H16+H22</f>
        <v>15266608</v>
      </c>
      <c r="I23" s="377">
        <v>13184585</v>
      </c>
      <c r="J23" s="375">
        <f>((H23/I23)-1)</f>
        <v>0.15791342693000954</v>
      </c>
      <c r="K23" s="363">
        <f>K16+K22</f>
        <v>83638395</v>
      </c>
      <c r="L23" s="373">
        <v>84073327</v>
      </c>
      <c r="M23" s="367">
        <f>((K23/L23)-1)</f>
        <v>-5.1732459689622923E-3</v>
      </c>
      <c r="N23" s="320">
        <f>N16+N22</f>
        <v>4509490</v>
      </c>
      <c r="O23" s="321">
        <v>4454251</v>
      </c>
      <c r="P23" s="324">
        <f>((N23/O23)-1)</f>
        <v>1.2401411595350131E-2</v>
      </c>
      <c r="Q23" s="320">
        <f>Q16+Q22</f>
        <v>5765849</v>
      </c>
      <c r="R23" s="321">
        <v>1127197</v>
      </c>
      <c r="S23" s="324">
        <f>((Q23/R23)-1)</f>
        <v>4.1152096749725207</v>
      </c>
      <c r="T23" s="320">
        <f>T16+T22</f>
        <v>109510674</v>
      </c>
      <c r="U23" s="321">
        <v>101474295</v>
      </c>
      <c r="V23" s="322">
        <f>((T23/U23)-1)</f>
        <v>7.9196204319527341E-2</v>
      </c>
      <c r="W23" s="363">
        <f>W16+W22</f>
        <v>90251262</v>
      </c>
      <c r="X23" s="373">
        <v>83879993</v>
      </c>
      <c r="Y23" s="375">
        <f>((W23/X23)-1)</f>
        <v>7.5956956744142712E-2</v>
      </c>
      <c r="Z23" s="363">
        <f>Z16+Z22</f>
        <v>19259412</v>
      </c>
      <c r="AA23" s="373">
        <v>17594302</v>
      </c>
      <c r="AB23" s="367">
        <f>((Z23/AA23)-1)</f>
        <v>9.4639162156020751E-2</v>
      </c>
      <c r="AC23" s="320">
        <f>AC16+AC22</f>
        <v>27638117</v>
      </c>
      <c r="AD23" s="321">
        <v>27160442</v>
      </c>
      <c r="AE23" s="324">
        <f>((AC23/AD23)-1)</f>
        <v>1.7587158559496219E-2</v>
      </c>
      <c r="AF23" s="320">
        <f>AF16+AF22</f>
        <v>7204681</v>
      </c>
      <c r="AG23" s="321">
        <f>AG16+AG22</f>
        <v>5795670</v>
      </c>
      <c r="AH23" s="324">
        <f>((AF23/AG23)-1)</f>
        <v>0.24311442853026488</v>
      </c>
      <c r="AI23" s="320">
        <f>AI16+AI22</f>
        <v>327575813</v>
      </c>
      <c r="AJ23" s="321">
        <f>AJ16+AJ22</f>
        <v>314880744</v>
      </c>
      <c r="AK23" s="324">
        <f>((AI23/AJ23)-1)</f>
        <v>4.031707000793916E-2</v>
      </c>
      <c r="AL23" s="320">
        <f>AL16+AL22</f>
        <v>2534615</v>
      </c>
      <c r="AM23" s="321">
        <v>2186344</v>
      </c>
      <c r="AN23" s="324">
        <f>((AL23/AM23)-1)</f>
        <v>0.15929377993581983</v>
      </c>
      <c r="AO23" s="325">
        <f>AO16+AO22</f>
        <v>7085890</v>
      </c>
      <c r="AP23" s="321">
        <v>7139560</v>
      </c>
      <c r="AQ23" s="324">
        <f>((AO23/AP23)-1)</f>
        <v>-7.5172699718190072E-3</v>
      </c>
      <c r="AR23" s="320">
        <f>AR16+AR22</f>
        <v>117927153</v>
      </c>
      <c r="AS23" s="321">
        <v>112042824</v>
      </c>
      <c r="AT23" s="324">
        <f>((AR23/AS23)-1)</f>
        <v>5.2518570934984687E-2</v>
      </c>
      <c r="AU23" s="320">
        <f>AU16+AU22</f>
        <v>18179073</v>
      </c>
      <c r="AV23" s="321">
        <v>12852527</v>
      </c>
      <c r="AW23" s="324">
        <f>((AU23/AV23)-1)</f>
        <v>0.41443569813158154</v>
      </c>
      <c r="AX23" s="320">
        <f>AX16+AX22</f>
        <v>33841004</v>
      </c>
      <c r="AY23" s="321">
        <v>32993321</v>
      </c>
      <c r="AZ23" s="324">
        <f>((AX23/AY23)-1)</f>
        <v>2.5692563655534961E-2</v>
      </c>
      <c r="BA23" s="323">
        <f>BA16+BA22</f>
        <v>1918704</v>
      </c>
      <c r="BB23" s="326">
        <v>3581021</v>
      </c>
      <c r="BC23" s="325">
        <v>0</v>
      </c>
      <c r="BD23" s="327">
        <v>0</v>
      </c>
      <c r="BE23" s="320">
        <f>BE16+BE22</f>
        <v>43393740</v>
      </c>
      <c r="BF23" s="321">
        <v>40876236</v>
      </c>
      <c r="BG23" s="324">
        <f>((BE23/BF23)-1)</f>
        <v>6.1588449582295146E-2</v>
      </c>
      <c r="BH23" s="320">
        <f t="shared" si="17"/>
        <v>222961475</v>
      </c>
      <c r="BI23" s="321">
        <f t="shared" si="17"/>
        <v>208088343</v>
      </c>
      <c r="BJ23" s="324">
        <f>((BH23/BI23)-1)</f>
        <v>7.147508498349664E-2</v>
      </c>
      <c r="BK23" s="320">
        <f>BK16+BK22</f>
        <v>550537288</v>
      </c>
      <c r="BL23" s="321">
        <v>522969087</v>
      </c>
      <c r="BM23" s="324">
        <f>((BK23/BL23)-1)</f>
        <v>5.2714781208473172E-2</v>
      </c>
    </row>
    <row r="25" spans="1:65">
      <c r="B25" t="s">
        <v>57</v>
      </c>
      <c r="AJ25" s="3"/>
    </row>
    <row r="26" spans="1:65">
      <c r="AJ26" s="120"/>
    </row>
    <row r="27" spans="1:65">
      <c r="BH27" s="120"/>
      <c r="BI27" s="120"/>
    </row>
    <row r="28" spans="1:65" s="5" customFormat="1">
      <c r="A28" s="13"/>
      <c r="E28" s="427"/>
      <c r="F28" s="427"/>
      <c r="H28" s="427"/>
      <c r="I28" s="427"/>
      <c r="K28" s="427"/>
      <c r="L28" s="427"/>
      <c r="AI28" s="428"/>
      <c r="AJ28" s="428"/>
    </row>
    <row r="31" spans="1:65">
      <c r="AJ31" s="2"/>
    </row>
  </sheetData>
  <mergeCells count="80">
    <mergeCell ref="AX3:BD3"/>
    <mergeCell ref="B3:M3"/>
    <mergeCell ref="N3:P3"/>
    <mergeCell ref="Q3:S3"/>
    <mergeCell ref="T3:AB3"/>
    <mergeCell ref="AC3:AE3"/>
    <mergeCell ref="AF3:AH3"/>
    <mergeCell ref="M4:M5"/>
    <mergeCell ref="BE3:BG3"/>
    <mergeCell ref="BH3:BJ3"/>
    <mergeCell ref="BK3:BM3"/>
    <mergeCell ref="A4:A5"/>
    <mergeCell ref="B4:B5"/>
    <mergeCell ref="C4:C5"/>
    <mergeCell ref="D4:D5"/>
    <mergeCell ref="E4:E5"/>
    <mergeCell ref="F4:F5"/>
    <mergeCell ref="G4:G5"/>
    <mergeCell ref="AI3:AK3"/>
    <mergeCell ref="AL3:AN3"/>
    <mergeCell ref="AO3:AQ3"/>
    <mergeCell ref="AR3:AT3"/>
    <mergeCell ref="AU3:AW3"/>
    <mergeCell ref="H4:H5"/>
    <mergeCell ref="I4:I5"/>
    <mergeCell ref="J4:J5"/>
    <mergeCell ref="K4:K5"/>
    <mergeCell ref="L4:L5"/>
    <mergeCell ref="Z4:AA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X4"/>
    <mergeCell ref="Y4:Y5"/>
    <mergeCell ref="AM4:AM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Y4:AY5"/>
    <mergeCell ref="AN4:AN5"/>
    <mergeCell ref="AO4:AO5"/>
    <mergeCell ref="AP4:AP5"/>
    <mergeCell ref="AQ4:AQ5"/>
    <mergeCell ref="AR4:AR5"/>
    <mergeCell ref="AS4:AS5"/>
    <mergeCell ref="BI4:BI5"/>
    <mergeCell ref="BJ4:BJ5"/>
    <mergeCell ref="BK4:BK5"/>
    <mergeCell ref="BL4:BL5"/>
    <mergeCell ref="BM4:BM5"/>
    <mergeCell ref="E28:F28"/>
    <mergeCell ref="H28:I28"/>
    <mergeCell ref="K28:L28"/>
    <mergeCell ref="AI28:AJ28"/>
    <mergeCell ref="BH4:BH5"/>
    <mergeCell ref="AZ4:AZ5"/>
    <mergeCell ref="BA4:BB4"/>
    <mergeCell ref="BC4:BD4"/>
    <mergeCell ref="BE4:BE5"/>
    <mergeCell ref="BF4:BF5"/>
    <mergeCell ref="BG4:BG5"/>
    <mergeCell ref="AT4:AT5"/>
    <mergeCell ref="AU4:AU5"/>
    <mergeCell ref="AV4:AV5"/>
    <mergeCell ref="AW4:AW5"/>
    <mergeCell ref="AX4:AX5"/>
  </mergeCells>
  <phoneticPr fontId="3"/>
  <printOptions horizontalCentered="1"/>
  <pageMargins left="0.39370078740157483" right="0.39370078740157483" top="0.59055118110236227" bottom="0.39370078740157483" header="0.39370078740157483" footer="0.39370078740157483"/>
  <pageSetup paperSize="9" scale="68" fitToWidth="0" fitToHeight="0" orientation="landscape" r:id="rId1"/>
  <colBreaks count="4" manualBreakCount="4">
    <brk id="13" max="25" man="1"/>
    <brk id="28" max="25" man="1"/>
    <brk id="37" max="25" man="1"/>
    <brk id="49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3B1C-DBCB-44E8-ABDA-9D5F27C66B44}">
  <dimension ref="A1:BJ28"/>
  <sheetViews>
    <sheetView view="pageBreakPreview" topLeftCell="A18" zoomScale="130" zoomScaleNormal="100" zoomScaleSheetLayoutView="130" workbookViewId="0">
      <pane xSplit="1" topLeftCell="B1" activePane="topRight" state="frozen"/>
      <selection activeCell="K20" sqref="K20"/>
      <selection pane="topRight" activeCell="D33" sqref="D33"/>
    </sheetView>
  </sheetViews>
  <sheetFormatPr defaultRowHeight="14.4"/>
  <cols>
    <col min="1" max="1" width="10.69921875" style="2" bestFit="1" customWidth="1"/>
    <col min="2" max="3" width="12.59765625" style="3" customWidth="1"/>
    <col min="4" max="4" width="9.19921875" style="3" customWidth="1"/>
    <col min="5" max="6" width="12.59765625" style="3" customWidth="1"/>
    <col min="7" max="8" width="12.59765625" customWidth="1"/>
    <col min="9" max="9" width="7.59765625" customWidth="1"/>
    <col min="10" max="11" width="12.59765625" customWidth="1"/>
    <col min="12" max="12" width="9.796875" customWidth="1"/>
    <col min="13" max="18" width="12.59765625" customWidth="1"/>
    <col min="19" max="21" width="13.8984375" customWidth="1"/>
    <col min="22" max="33" width="13.09765625" customWidth="1"/>
    <col min="34" max="35" width="12.59765625" customWidth="1"/>
    <col min="36" max="36" width="10.59765625" customWidth="1"/>
    <col min="37" max="40" width="12.59765625" customWidth="1"/>
    <col min="41" max="41" width="9.09765625" customWidth="1"/>
    <col min="42" max="43" width="12.59765625" customWidth="1"/>
    <col min="44" max="44" width="10.59765625" customWidth="1"/>
    <col min="45" max="46" width="12.59765625" customWidth="1"/>
    <col min="47" max="47" width="10.59765625" customWidth="1"/>
    <col min="48" max="49" width="12.59765625" customWidth="1"/>
    <col min="50" max="50" width="10.59765625" customWidth="1"/>
    <col min="51" max="52" width="12.59765625" customWidth="1"/>
    <col min="53" max="62" width="12.8984375" customWidth="1"/>
  </cols>
  <sheetData>
    <row r="1" spans="1:62">
      <c r="A1" s="328"/>
      <c r="B1" s="329" t="s">
        <v>120</v>
      </c>
      <c r="C1" s="329"/>
      <c r="D1" s="329"/>
      <c r="E1" s="329"/>
      <c r="F1" s="329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</row>
    <row r="2" spans="1:62" ht="15.05" thickBot="1">
      <c r="A2" s="328"/>
      <c r="B2" s="329"/>
      <c r="C2" s="329"/>
      <c r="D2" s="329"/>
      <c r="E2" s="329"/>
      <c r="F2" s="329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330"/>
      <c r="R2" s="330"/>
      <c r="S2" s="330"/>
      <c r="T2" s="262" t="s">
        <v>100</v>
      </c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 t="s">
        <v>100</v>
      </c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 t="s">
        <v>99</v>
      </c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 t="s">
        <v>99</v>
      </c>
      <c r="BJ2" s="262"/>
    </row>
    <row r="3" spans="1:62" ht="15.05" thickBot="1">
      <c r="A3" s="328"/>
      <c r="B3" s="412" t="s">
        <v>58</v>
      </c>
      <c r="C3" s="494"/>
      <c r="D3" s="494"/>
      <c r="E3" s="495"/>
      <c r="F3" s="496"/>
      <c r="G3" s="412" t="s">
        <v>59</v>
      </c>
      <c r="H3" s="494"/>
      <c r="I3" s="413"/>
      <c r="J3" s="412" t="s">
        <v>60</v>
      </c>
      <c r="K3" s="494"/>
      <c r="L3" s="497"/>
      <c r="M3" s="498" t="s">
        <v>74</v>
      </c>
      <c r="N3" s="499"/>
      <c r="O3" s="499"/>
      <c r="P3" s="500"/>
      <c r="Q3" s="412" t="s">
        <v>75</v>
      </c>
      <c r="R3" s="413"/>
      <c r="S3" s="414" t="s">
        <v>61</v>
      </c>
      <c r="T3" s="415"/>
      <c r="U3" s="426"/>
      <c r="V3" s="414" t="s">
        <v>62</v>
      </c>
      <c r="W3" s="415"/>
      <c r="X3" s="415"/>
      <c r="Y3" s="473"/>
      <c r="Z3" s="473"/>
      <c r="AA3" s="473"/>
      <c r="AB3" s="473"/>
      <c r="AC3" s="473"/>
      <c r="AD3" s="474"/>
      <c r="AE3" s="421" t="s">
        <v>63</v>
      </c>
      <c r="AF3" s="470"/>
      <c r="AG3" s="422"/>
      <c r="AH3" s="421" t="s">
        <v>64</v>
      </c>
      <c r="AI3" s="470"/>
      <c r="AJ3" s="470"/>
      <c r="AK3" s="471"/>
      <c r="AL3" s="472"/>
      <c r="AM3" s="421" t="s">
        <v>65</v>
      </c>
      <c r="AN3" s="470"/>
      <c r="AO3" s="422"/>
      <c r="AP3" s="414" t="s">
        <v>66</v>
      </c>
      <c r="AQ3" s="415"/>
      <c r="AR3" s="426"/>
      <c r="AS3" s="414" t="s">
        <v>67</v>
      </c>
      <c r="AT3" s="415"/>
      <c r="AU3" s="426"/>
      <c r="AV3" s="414" t="s">
        <v>68</v>
      </c>
      <c r="AW3" s="415"/>
      <c r="AX3" s="426"/>
      <c r="AY3" s="414" t="s">
        <v>69</v>
      </c>
      <c r="AZ3" s="415"/>
      <c r="BA3" s="426"/>
      <c r="BB3" s="414" t="s">
        <v>70</v>
      </c>
      <c r="BC3" s="415"/>
      <c r="BD3" s="426"/>
      <c r="BE3" s="414" t="s">
        <v>71</v>
      </c>
      <c r="BF3" s="415"/>
      <c r="BG3" s="426"/>
      <c r="BH3" s="421" t="s">
        <v>72</v>
      </c>
      <c r="BI3" s="470"/>
      <c r="BJ3" s="422"/>
    </row>
    <row r="4" spans="1:62" ht="15.65" thickTop="1" thickBot="1">
      <c r="A4" s="328"/>
      <c r="B4" s="476" t="s">
        <v>114</v>
      </c>
      <c r="C4" s="478" t="s">
        <v>110</v>
      </c>
      <c r="D4" s="490" t="s">
        <v>54</v>
      </c>
      <c r="E4" s="492" t="s">
        <v>73</v>
      </c>
      <c r="F4" s="493"/>
      <c r="G4" s="476" t="s">
        <v>114</v>
      </c>
      <c r="H4" s="478" t="s">
        <v>110</v>
      </c>
      <c r="I4" s="485" t="s">
        <v>54</v>
      </c>
      <c r="J4" s="476" t="s">
        <v>114</v>
      </c>
      <c r="K4" s="478" t="s">
        <v>110</v>
      </c>
      <c r="L4" s="482" t="s">
        <v>54</v>
      </c>
      <c r="M4" s="487" t="s">
        <v>118</v>
      </c>
      <c r="N4" s="488"/>
      <c r="O4" s="489" t="s">
        <v>119</v>
      </c>
      <c r="P4" s="486"/>
      <c r="Q4" s="476" t="s">
        <v>114</v>
      </c>
      <c r="R4" s="478" t="s">
        <v>110</v>
      </c>
      <c r="S4" s="476" t="s">
        <v>114</v>
      </c>
      <c r="T4" s="478" t="s">
        <v>110</v>
      </c>
      <c r="U4" s="475" t="s">
        <v>54</v>
      </c>
      <c r="V4" s="476" t="s">
        <v>114</v>
      </c>
      <c r="W4" s="478" t="s">
        <v>110</v>
      </c>
      <c r="X4" s="482" t="s">
        <v>54</v>
      </c>
      <c r="Y4" s="483" t="s">
        <v>76</v>
      </c>
      <c r="Z4" s="484"/>
      <c r="AA4" s="434"/>
      <c r="AB4" s="483" t="s">
        <v>77</v>
      </c>
      <c r="AC4" s="484"/>
      <c r="AD4" s="436"/>
      <c r="AE4" s="476" t="s">
        <v>114</v>
      </c>
      <c r="AF4" s="478" t="s">
        <v>110</v>
      </c>
      <c r="AG4" s="475" t="s">
        <v>54</v>
      </c>
      <c r="AH4" s="476" t="s">
        <v>114</v>
      </c>
      <c r="AI4" s="478" t="s">
        <v>110</v>
      </c>
      <c r="AJ4" s="482" t="s">
        <v>54</v>
      </c>
      <c r="AK4" s="480" t="s">
        <v>78</v>
      </c>
      <c r="AL4" s="481"/>
      <c r="AM4" s="476" t="s">
        <v>114</v>
      </c>
      <c r="AN4" s="478" t="s">
        <v>110</v>
      </c>
      <c r="AO4" s="475" t="s">
        <v>54</v>
      </c>
      <c r="AP4" s="476" t="s">
        <v>114</v>
      </c>
      <c r="AQ4" s="478" t="s">
        <v>110</v>
      </c>
      <c r="AR4" s="475" t="s">
        <v>54</v>
      </c>
      <c r="AS4" s="476" t="s">
        <v>114</v>
      </c>
      <c r="AT4" s="478" t="s">
        <v>110</v>
      </c>
      <c r="AU4" s="475" t="s">
        <v>54</v>
      </c>
      <c r="AV4" s="476" t="s">
        <v>114</v>
      </c>
      <c r="AW4" s="478" t="s">
        <v>110</v>
      </c>
      <c r="AX4" s="475" t="s">
        <v>54</v>
      </c>
      <c r="AY4" s="476" t="s">
        <v>114</v>
      </c>
      <c r="AZ4" s="478" t="s">
        <v>110</v>
      </c>
      <c r="BA4" s="475" t="s">
        <v>54</v>
      </c>
      <c r="BB4" s="476" t="s">
        <v>114</v>
      </c>
      <c r="BC4" s="478" t="s">
        <v>110</v>
      </c>
      <c r="BD4" s="475" t="s">
        <v>54</v>
      </c>
      <c r="BE4" s="476" t="s">
        <v>114</v>
      </c>
      <c r="BF4" s="478" t="s">
        <v>110</v>
      </c>
      <c r="BG4" s="475" t="s">
        <v>54</v>
      </c>
      <c r="BH4" s="476" t="s">
        <v>114</v>
      </c>
      <c r="BI4" s="478" t="s">
        <v>110</v>
      </c>
      <c r="BJ4" s="475" t="s">
        <v>54</v>
      </c>
    </row>
    <row r="5" spans="1:62" ht="15.65" thickTop="1" thickBot="1">
      <c r="A5" s="328"/>
      <c r="B5" s="477"/>
      <c r="C5" s="479"/>
      <c r="D5" s="491"/>
      <c r="E5" s="331" t="s">
        <v>114</v>
      </c>
      <c r="F5" s="332" t="s">
        <v>110</v>
      </c>
      <c r="G5" s="477"/>
      <c r="H5" s="479"/>
      <c r="I5" s="486"/>
      <c r="J5" s="477"/>
      <c r="K5" s="479"/>
      <c r="L5" s="482"/>
      <c r="M5" s="333" t="s">
        <v>96</v>
      </c>
      <c r="N5" s="397" t="s">
        <v>97</v>
      </c>
      <c r="O5" s="334" t="s">
        <v>96</v>
      </c>
      <c r="P5" s="396" t="s">
        <v>97</v>
      </c>
      <c r="Q5" s="477"/>
      <c r="R5" s="479"/>
      <c r="S5" s="477"/>
      <c r="T5" s="479"/>
      <c r="U5" s="475"/>
      <c r="V5" s="477"/>
      <c r="W5" s="479"/>
      <c r="X5" s="482"/>
      <c r="Y5" s="265" t="s">
        <v>114</v>
      </c>
      <c r="Z5" s="398" t="s">
        <v>110</v>
      </c>
      <c r="AA5" s="264" t="s">
        <v>79</v>
      </c>
      <c r="AB5" s="265" t="s">
        <v>114</v>
      </c>
      <c r="AC5" s="398" t="s">
        <v>110</v>
      </c>
      <c r="AD5" s="399" t="s">
        <v>79</v>
      </c>
      <c r="AE5" s="477"/>
      <c r="AF5" s="479"/>
      <c r="AG5" s="475"/>
      <c r="AH5" s="477"/>
      <c r="AI5" s="479"/>
      <c r="AJ5" s="482"/>
      <c r="AK5" s="265" t="s">
        <v>114</v>
      </c>
      <c r="AL5" s="398" t="s">
        <v>110</v>
      </c>
      <c r="AM5" s="477"/>
      <c r="AN5" s="479"/>
      <c r="AO5" s="475"/>
      <c r="AP5" s="477"/>
      <c r="AQ5" s="479"/>
      <c r="AR5" s="475"/>
      <c r="AS5" s="477"/>
      <c r="AT5" s="479"/>
      <c r="AU5" s="475"/>
      <c r="AV5" s="477"/>
      <c r="AW5" s="479"/>
      <c r="AX5" s="475"/>
      <c r="AY5" s="477"/>
      <c r="AZ5" s="479"/>
      <c r="BA5" s="475"/>
      <c r="BB5" s="477"/>
      <c r="BC5" s="479"/>
      <c r="BD5" s="475"/>
      <c r="BE5" s="477"/>
      <c r="BF5" s="479"/>
      <c r="BG5" s="475"/>
      <c r="BH5" s="477"/>
      <c r="BI5" s="479"/>
      <c r="BJ5" s="475"/>
    </row>
    <row r="6" spans="1:62">
      <c r="A6" s="335" t="s">
        <v>18</v>
      </c>
      <c r="B6" s="15">
        <v>28198213</v>
      </c>
      <c r="C6" s="15">
        <v>26197460</v>
      </c>
      <c r="D6" s="16">
        <f>((B6/C6)-1)</f>
        <v>7.6372022325828626E-2</v>
      </c>
      <c r="E6" s="17">
        <v>18314526</v>
      </c>
      <c r="F6" s="17">
        <v>17755620</v>
      </c>
      <c r="G6" s="18">
        <v>46574458</v>
      </c>
      <c r="H6" s="15">
        <v>43757069</v>
      </c>
      <c r="I6" s="16">
        <f>((G6/H6)-1)</f>
        <v>6.4387059380051292E-2</v>
      </c>
      <c r="J6" s="100">
        <v>22697482</v>
      </c>
      <c r="K6" s="22">
        <v>22293222</v>
      </c>
      <c r="L6" s="19">
        <f>((J6/K6)-1)</f>
        <v>1.8133762809162457E-2</v>
      </c>
      <c r="M6" s="17">
        <v>21769353</v>
      </c>
      <c r="N6" s="20">
        <v>926536</v>
      </c>
      <c r="O6" s="17">
        <v>21356559</v>
      </c>
      <c r="P6" s="105">
        <v>936245</v>
      </c>
      <c r="Q6" s="100">
        <v>1593</v>
      </c>
      <c r="R6" s="110">
        <v>418</v>
      </c>
      <c r="S6" s="100">
        <f>B6+G6+J6</f>
        <v>97470153</v>
      </c>
      <c r="T6" s="22">
        <v>92247751</v>
      </c>
      <c r="U6" s="21">
        <f>((S6/T6)-1)</f>
        <v>5.6612783979958392E-2</v>
      </c>
      <c r="V6" s="18">
        <v>16137628</v>
      </c>
      <c r="W6" s="15">
        <v>18705952</v>
      </c>
      <c r="X6" s="19">
        <f>((V6/W6)-1)</f>
        <v>-0.13729982841824895</v>
      </c>
      <c r="Y6" s="15">
        <f>V6-AB6</f>
        <v>6791477</v>
      </c>
      <c r="Z6" s="22">
        <v>8897222</v>
      </c>
      <c r="AA6" s="19">
        <f>((Y6/Z6)-1)</f>
        <v>-0.23667443613298622</v>
      </c>
      <c r="AB6" s="15">
        <v>9346151</v>
      </c>
      <c r="AC6" s="15">
        <v>9808730</v>
      </c>
      <c r="AD6" s="16">
        <f>((AB6/AC6)-1)</f>
        <v>-4.7159927941741731E-2</v>
      </c>
      <c r="AE6" s="18">
        <v>2397238</v>
      </c>
      <c r="AF6" s="15">
        <v>1034465</v>
      </c>
      <c r="AG6" s="21">
        <f>((AE6/AF6)-1)</f>
        <v>1.3173698481823939</v>
      </c>
      <c r="AH6" s="100">
        <f>AE6+V6</f>
        <v>18534866</v>
      </c>
      <c r="AI6" s="22">
        <v>19740417</v>
      </c>
      <c r="AJ6" s="19">
        <f>((AH6/AI6)-1)</f>
        <v>-6.1070189145447151E-2</v>
      </c>
      <c r="AK6" s="17">
        <v>312850</v>
      </c>
      <c r="AL6" s="17">
        <v>290073</v>
      </c>
      <c r="AM6" s="18">
        <v>24743088</v>
      </c>
      <c r="AN6" s="15">
        <v>22720292</v>
      </c>
      <c r="AO6" s="16">
        <f>((AM6/AN6)-1)</f>
        <v>8.9030369856162084E-2</v>
      </c>
      <c r="AP6" s="18">
        <v>3484634</v>
      </c>
      <c r="AQ6" s="15">
        <v>2561636</v>
      </c>
      <c r="AR6" s="21">
        <f>((AP6/AQ6)-1)</f>
        <v>0.36031582941526441</v>
      </c>
      <c r="AS6" s="100">
        <v>18493667</v>
      </c>
      <c r="AT6" s="22">
        <v>17961276</v>
      </c>
      <c r="AU6" s="21">
        <f>((AS6/AT6)-1)</f>
        <v>2.9641045547098122E-2</v>
      </c>
      <c r="AV6" s="100">
        <v>3048243</v>
      </c>
      <c r="AW6" s="22">
        <v>3111436</v>
      </c>
      <c r="AX6" s="16">
        <f>((AV6/AW6)-1)</f>
        <v>-2.030991477889954E-2</v>
      </c>
      <c r="AY6" s="100">
        <v>3242694</v>
      </c>
      <c r="AZ6" s="22">
        <v>3168832</v>
      </c>
      <c r="BA6" s="21">
        <f>((AY6/AZ6)-1)</f>
        <v>2.3308903722254692E-2</v>
      </c>
      <c r="BB6" s="18">
        <v>17111266</v>
      </c>
      <c r="BC6" s="15">
        <v>16927125</v>
      </c>
      <c r="BD6" s="16">
        <f>((BB6/BC6)-1)</f>
        <v>1.087845691456768E-2</v>
      </c>
      <c r="BE6" s="18">
        <f>SUM(AM6,AP6,AS6,AV6,AY6,BB6)</f>
        <v>70123592</v>
      </c>
      <c r="BF6" s="15">
        <f>SUM(AN6,AQ6,AT6,AW6,AZ6,BC6)</f>
        <v>66450597</v>
      </c>
      <c r="BG6" s="16">
        <f>((BE6/BF6)-1)</f>
        <v>5.5274070750636062E-2</v>
      </c>
      <c r="BH6" s="18">
        <v>186128611</v>
      </c>
      <c r="BI6" s="15">
        <v>178438765</v>
      </c>
      <c r="BJ6" s="21">
        <f>((BH6/BI6)-1)</f>
        <v>4.3095153679190812E-2</v>
      </c>
    </row>
    <row r="7" spans="1:62">
      <c r="A7" s="23" t="s">
        <v>19</v>
      </c>
      <c r="B7" s="15">
        <v>10711519</v>
      </c>
      <c r="C7" s="15">
        <v>10266823</v>
      </c>
      <c r="D7" s="16">
        <f t="shared" ref="D7:D20" si="0">((B7/C7)-1)</f>
        <v>4.3313885902191984E-2</v>
      </c>
      <c r="E7" s="17">
        <v>6979573</v>
      </c>
      <c r="F7" s="17">
        <v>6684111</v>
      </c>
      <c r="G7" s="18">
        <v>17263672</v>
      </c>
      <c r="H7" s="15">
        <v>15645116</v>
      </c>
      <c r="I7" s="16">
        <f t="shared" ref="I7:I20" si="1">((G7/H7)-1)</f>
        <v>0.10345439432983428</v>
      </c>
      <c r="J7" s="100">
        <v>9728962</v>
      </c>
      <c r="K7" s="22">
        <v>9742881</v>
      </c>
      <c r="L7" s="19">
        <f t="shared" ref="L7:L20" si="2">((J7/K7)-1)</f>
        <v>-1.4286328653710934E-3</v>
      </c>
      <c r="M7" s="17">
        <v>9405660</v>
      </c>
      <c r="N7" s="20">
        <v>321134</v>
      </c>
      <c r="O7" s="17">
        <v>9403710</v>
      </c>
      <c r="P7" s="105">
        <v>339105</v>
      </c>
      <c r="Q7" s="100">
        <v>2168</v>
      </c>
      <c r="R7" s="110">
        <v>66</v>
      </c>
      <c r="S7" s="100">
        <f t="shared" ref="S7:S15" si="3">B7+G7+J7</f>
        <v>37704153</v>
      </c>
      <c r="T7" s="22">
        <v>35654820</v>
      </c>
      <c r="U7" s="21">
        <f t="shared" ref="U7:U20" si="4">((S7/T7)-1)</f>
        <v>5.7477025546616156E-2</v>
      </c>
      <c r="V7" s="18">
        <v>8846496</v>
      </c>
      <c r="W7" s="15">
        <v>9197578</v>
      </c>
      <c r="X7" s="19">
        <f t="shared" ref="X7:X20" si="5">((V7/W7)-1)</f>
        <v>-3.8171135922957067E-2</v>
      </c>
      <c r="Y7" s="15">
        <f t="shared" ref="Y7:Y15" si="6">V7-AB7</f>
        <v>3317183</v>
      </c>
      <c r="Z7" s="22">
        <v>6538832</v>
      </c>
      <c r="AA7" s="19">
        <f t="shared" ref="AA7:AA20" si="7">((Y7/Z7)-1)</f>
        <v>-0.49269487272344659</v>
      </c>
      <c r="AB7" s="15">
        <v>5529313</v>
      </c>
      <c r="AC7" s="15">
        <v>2658746</v>
      </c>
      <c r="AD7" s="16">
        <f t="shared" ref="AD7:AD20" si="8">((AB7/AC7)-1)</f>
        <v>1.0796695133720933</v>
      </c>
      <c r="AE7" s="18">
        <v>787747</v>
      </c>
      <c r="AF7" s="15">
        <v>180699</v>
      </c>
      <c r="AG7" s="21">
        <f t="shared" ref="AG7:AG21" si="9">((AE7/AF7)-1)</f>
        <v>3.3594430517047691</v>
      </c>
      <c r="AH7" s="100">
        <f t="shared" ref="AH7:AH14" si="10">AE7+V7</f>
        <v>9634243</v>
      </c>
      <c r="AI7" s="22">
        <v>9378277</v>
      </c>
      <c r="AJ7" s="19">
        <f t="shared" ref="AJ7:AJ20" si="11">((AH7/AI7)-1)</f>
        <v>2.72934996481764E-2</v>
      </c>
      <c r="AK7" s="17">
        <v>157938</v>
      </c>
      <c r="AL7" s="17">
        <v>138669</v>
      </c>
      <c r="AM7" s="18">
        <v>11051293</v>
      </c>
      <c r="AN7" s="15">
        <v>8958036</v>
      </c>
      <c r="AO7" s="16">
        <f t="shared" ref="AO7:AO20" si="12">((AM7/AN7)-1)</f>
        <v>0.23367365346600533</v>
      </c>
      <c r="AP7" s="18">
        <v>1621421</v>
      </c>
      <c r="AQ7" s="15">
        <v>938431</v>
      </c>
      <c r="AR7" s="21">
        <f t="shared" ref="AR7:AR20" si="13">((AP7/AQ7)-1)</f>
        <v>0.72779991283322909</v>
      </c>
      <c r="AS7" s="100">
        <v>7572433</v>
      </c>
      <c r="AT7" s="22">
        <v>7804746</v>
      </c>
      <c r="AU7" s="21">
        <f t="shared" ref="AU7:AU20" si="14">((AS7/AT7)-1)</f>
        <v>-2.9765606721858684E-2</v>
      </c>
      <c r="AV7" s="100">
        <v>2370294</v>
      </c>
      <c r="AW7" s="22">
        <v>2356674</v>
      </c>
      <c r="AX7" s="16">
        <f t="shared" ref="AX7:AX20" si="15">((AV7/AW7)-1)</f>
        <v>5.7793313797325219E-3</v>
      </c>
      <c r="AY7" s="100">
        <v>2909463</v>
      </c>
      <c r="AZ7" s="22">
        <v>2736096</v>
      </c>
      <c r="BA7" s="21">
        <f t="shared" ref="BA7:BA20" si="16">((AY7/AZ7)-1)</f>
        <v>6.3362908319006372E-2</v>
      </c>
      <c r="BB7" s="18">
        <v>6832113</v>
      </c>
      <c r="BC7" s="15">
        <v>6905500</v>
      </c>
      <c r="BD7" s="16">
        <f t="shared" ref="BD7:BD20" si="17">((BB7/BC7)-1)</f>
        <v>-1.0627326044457264E-2</v>
      </c>
      <c r="BE7" s="18">
        <f t="shared" ref="BE7:BF15" si="18">SUM(AM7,AP7,AS7,AV7,AY7,BB7)</f>
        <v>32357017</v>
      </c>
      <c r="BF7" s="15">
        <f t="shared" si="18"/>
        <v>29699483</v>
      </c>
      <c r="BG7" s="16">
        <f t="shared" ref="BG7:BG20" si="19">((BE7/BF7)-1)</f>
        <v>8.9480816888293901E-2</v>
      </c>
      <c r="BH7" s="18">
        <v>79695413</v>
      </c>
      <c r="BI7" s="15">
        <v>74732580</v>
      </c>
      <c r="BJ7" s="21">
        <f t="shared" ref="BJ7:BJ20" si="20">((BH7/BI7)-1)</f>
        <v>6.6407890641538181E-2</v>
      </c>
    </row>
    <row r="8" spans="1:62">
      <c r="A8" s="23" t="s">
        <v>20</v>
      </c>
      <c r="B8" s="15">
        <v>2742239</v>
      </c>
      <c r="C8" s="15">
        <v>2634621</v>
      </c>
      <c r="D8" s="16">
        <f t="shared" si="0"/>
        <v>4.0847620967114473E-2</v>
      </c>
      <c r="E8" s="17">
        <v>1825452</v>
      </c>
      <c r="F8" s="17">
        <v>1729407</v>
      </c>
      <c r="G8" s="18">
        <v>3797509</v>
      </c>
      <c r="H8" s="15">
        <v>3639317</v>
      </c>
      <c r="I8" s="16">
        <f t="shared" si="1"/>
        <v>4.3467496785797977E-2</v>
      </c>
      <c r="J8" s="100">
        <v>1573002</v>
      </c>
      <c r="K8" s="22">
        <v>1658987</v>
      </c>
      <c r="L8" s="19">
        <f t="shared" si="2"/>
        <v>-5.1829821451283231E-2</v>
      </c>
      <c r="M8" s="17">
        <v>1513224</v>
      </c>
      <c r="N8" s="20">
        <v>59396</v>
      </c>
      <c r="O8" s="17">
        <v>1606006</v>
      </c>
      <c r="P8" s="105">
        <v>52977</v>
      </c>
      <c r="Q8" s="100">
        <v>382</v>
      </c>
      <c r="R8" s="110">
        <v>4</v>
      </c>
      <c r="S8" s="100">
        <f t="shared" si="3"/>
        <v>8112750</v>
      </c>
      <c r="T8" s="22">
        <v>7932925</v>
      </c>
      <c r="U8" s="21">
        <f t="shared" si="4"/>
        <v>2.2668183551464383E-2</v>
      </c>
      <c r="V8" s="18">
        <v>3237767</v>
      </c>
      <c r="W8" s="15">
        <v>2550267</v>
      </c>
      <c r="X8" s="19">
        <f t="shared" si="5"/>
        <v>0.26957961656563811</v>
      </c>
      <c r="Y8" s="15">
        <f t="shared" si="6"/>
        <v>1131956</v>
      </c>
      <c r="Z8" s="22">
        <v>1389272</v>
      </c>
      <c r="AA8" s="19">
        <f t="shared" si="7"/>
        <v>-0.18521642989997644</v>
      </c>
      <c r="AB8" s="15">
        <v>2105811</v>
      </c>
      <c r="AC8" s="15">
        <v>1160995</v>
      </c>
      <c r="AD8" s="16">
        <f t="shared" si="8"/>
        <v>0.81379850903750661</v>
      </c>
      <c r="AE8" s="18">
        <v>87126</v>
      </c>
      <c r="AF8" s="15">
        <v>44029</v>
      </c>
      <c r="AG8" s="21">
        <f t="shared" si="9"/>
        <v>0.97883213336664476</v>
      </c>
      <c r="AH8" s="100">
        <f t="shared" si="10"/>
        <v>3324893</v>
      </c>
      <c r="AI8" s="22">
        <v>2594296</v>
      </c>
      <c r="AJ8" s="19">
        <f t="shared" si="11"/>
        <v>0.28161666980174971</v>
      </c>
      <c r="AK8" s="17">
        <v>72907</v>
      </c>
      <c r="AL8" s="17">
        <v>59363</v>
      </c>
      <c r="AM8" s="18">
        <v>3818019</v>
      </c>
      <c r="AN8" s="15">
        <v>3339403</v>
      </c>
      <c r="AO8" s="16">
        <f t="shared" si="12"/>
        <v>0.14332382165315183</v>
      </c>
      <c r="AP8" s="18">
        <v>469456</v>
      </c>
      <c r="AQ8" s="15">
        <v>282483</v>
      </c>
      <c r="AR8" s="21">
        <f t="shared" si="13"/>
        <v>0.66189115805198906</v>
      </c>
      <c r="AS8" s="100">
        <v>2569107</v>
      </c>
      <c r="AT8" s="22">
        <v>2664370</v>
      </c>
      <c r="AU8" s="21">
        <f t="shared" si="14"/>
        <v>-3.5754418492927043E-2</v>
      </c>
      <c r="AV8" s="100">
        <v>1347275</v>
      </c>
      <c r="AW8" s="22">
        <v>1122205</v>
      </c>
      <c r="AX8" s="16">
        <f t="shared" si="15"/>
        <v>0.20056050365129363</v>
      </c>
      <c r="AY8" s="100">
        <v>754242</v>
      </c>
      <c r="AZ8" s="22">
        <v>735802</v>
      </c>
      <c r="BA8" s="21">
        <f t="shared" si="16"/>
        <v>2.506108980405064E-2</v>
      </c>
      <c r="BB8" s="18">
        <v>1757407</v>
      </c>
      <c r="BC8" s="15">
        <v>1681080</v>
      </c>
      <c r="BD8" s="16">
        <f t="shared" si="17"/>
        <v>4.5403550098745971E-2</v>
      </c>
      <c r="BE8" s="18">
        <f t="shared" si="18"/>
        <v>10715506</v>
      </c>
      <c r="BF8" s="15">
        <f t="shared" si="18"/>
        <v>9825343</v>
      </c>
      <c r="BG8" s="16">
        <f t="shared" si="19"/>
        <v>9.0598669176231272E-2</v>
      </c>
      <c r="BH8" s="18">
        <v>22153149</v>
      </c>
      <c r="BI8" s="15">
        <v>20352564</v>
      </c>
      <c r="BJ8" s="21">
        <f t="shared" si="20"/>
        <v>8.8469688634807975E-2</v>
      </c>
    </row>
    <row r="9" spans="1:62">
      <c r="A9" s="23" t="s">
        <v>21</v>
      </c>
      <c r="B9" s="15">
        <v>3767402</v>
      </c>
      <c r="C9" s="15">
        <v>3600744</v>
      </c>
      <c r="D9" s="16">
        <f t="shared" si="0"/>
        <v>4.6284323462040033E-2</v>
      </c>
      <c r="E9" s="17">
        <v>2184889</v>
      </c>
      <c r="F9" s="17">
        <v>2139020</v>
      </c>
      <c r="G9" s="18">
        <v>4636648</v>
      </c>
      <c r="H9" s="15">
        <v>4498946</v>
      </c>
      <c r="I9" s="16">
        <f t="shared" si="1"/>
        <v>3.0607613427678482E-2</v>
      </c>
      <c r="J9" s="100">
        <v>2344854</v>
      </c>
      <c r="K9" s="22">
        <v>2426655</v>
      </c>
      <c r="L9" s="19">
        <f t="shared" si="2"/>
        <v>-3.3709365360959809E-2</v>
      </c>
      <c r="M9" s="17">
        <v>2261914</v>
      </c>
      <c r="N9" s="20">
        <v>82542</v>
      </c>
      <c r="O9" s="17">
        <v>2351359</v>
      </c>
      <c r="P9" s="105">
        <v>75295</v>
      </c>
      <c r="Q9" s="100">
        <v>398</v>
      </c>
      <c r="R9" s="110">
        <v>1</v>
      </c>
      <c r="S9" s="100">
        <f t="shared" si="3"/>
        <v>10748904</v>
      </c>
      <c r="T9" s="22">
        <v>10526345</v>
      </c>
      <c r="U9" s="21">
        <f t="shared" si="4"/>
        <v>2.1143046328046422E-2</v>
      </c>
      <c r="V9" s="18">
        <v>2543723</v>
      </c>
      <c r="W9" s="15">
        <v>2958007</v>
      </c>
      <c r="X9" s="19">
        <f t="shared" si="5"/>
        <v>-0.14005511143144689</v>
      </c>
      <c r="Y9" s="15">
        <f t="shared" si="6"/>
        <v>1484439</v>
      </c>
      <c r="Z9" s="22">
        <v>1779004</v>
      </c>
      <c r="AA9" s="19">
        <f t="shared" si="7"/>
        <v>-0.16557860465743757</v>
      </c>
      <c r="AB9" s="15">
        <v>1059284</v>
      </c>
      <c r="AC9" s="15">
        <v>1179003</v>
      </c>
      <c r="AD9" s="16">
        <f t="shared" si="8"/>
        <v>-0.10154257453119286</v>
      </c>
      <c r="AE9" s="18">
        <v>1388151</v>
      </c>
      <c r="AF9" s="15">
        <v>264934</v>
      </c>
      <c r="AG9" s="21">
        <f t="shared" si="9"/>
        <v>4.2396106200034724</v>
      </c>
      <c r="AH9" s="100">
        <f t="shared" si="10"/>
        <v>3931874</v>
      </c>
      <c r="AI9" s="22">
        <v>3222941</v>
      </c>
      <c r="AJ9" s="19">
        <f t="shared" si="11"/>
        <v>0.21996462237440895</v>
      </c>
      <c r="AK9" s="17">
        <v>75176</v>
      </c>
      <c r="AL9" s="17">
        <v>31395</v>
      </c>
      <c r="AM9" s="18">
        <v>5447890</v>
      </c>
      <c r="AN9" s="15">
        <v>3860183</v>
      </c>
      <c r="AO9" s="16">
        <f t="shared" si="12"/>
        <v>0.41130355737020752</v>
      </c>
      <c r="AP9" s="18">
        <v>652949</v>
      </c>
      <c r="AQ9" s="15">
        <v>283929</v>
      </c>
      <c r="AR9" s="21">
        <f t="shared" si="13"/>
        <v>1.2996911199630894</v>
      </c>
      <c r="AS9" s="100">
        <v>3203562</v>
      </c>
      <c r="AT9" s="22">
        <v>2811186</v>
      </c>
      <c r="AU9" s="21">
        <f t="shared" si="14"/>
        <v>0.13957667689010966</v>
      </c>
      <c r="AV9" s="100">
        <v>2080380</v>
      </c>
      <c r="AW9" s="22">
        <v>1792355</v>
      </c>
      <c r="AX9" s="16">
        <f t="shared" si="15"/>
        <v>0.16069640221942638</v>
      </c>
      <c r="AY9" s="100">
        <v>871300</v>
      </c>
      <c r="AZ9" s="22">
        <v>920959</v>
      </c>
      <c r="BA9" s="21">
        <f t="shared" si="16"/>
        <v>-5.3920967165747902E-2</v>
      </c>
      <c r="BB9" s="18">
        <v>2160866</v>
      </c>
      <c r="BC9" s="15">
        <v>2101226</v>
      </c>
      <c r="BD9" s="16">
        <f t="shared" si="17"/>
        <v>2.8383429483549216E-2</v>
      </c>
      <c r="BE9" s="18">
        <f t="shared" si="18"/>
        <v>14416947</v>
      </c>
      <c r="BF9" s="15">
        <f t="shared" si="18"/>
        <v>11769838</v>
      </c>
      <c r="BG9" s="16">
        <f t="shared" si="19"/>
        <v>0.22490615418835835</v>
      </c>
      <c r="BH9" s="18">
        <v>29097725</v>
      </c>
      <c r="BI9" s="15">
        <v>25519124</v>
      </c>
      <c r="BJ9" s="21">
        <f t="shared" si="20"/>
        <v>0.14023212552280406</v>
      </c>
    </row>
    <row r="10" spans="1:62">
      <c r="A10" s="23" t="s">
        <v>22</v>
      </c>
      <c r="B10" s="15">
        <v>1926573</v>
      </c>
      <c r="C10" s="15">
        <v>1730894</v>
      </c>
      <c r="D10" s="16">
        <f t="shared" si="0"/>
        <v>0.1130508280691942</v>
      </c>
      <c r="E10" s="17">
        <v>1092370</v>
      </c>
      <c r="F10" s="17">
        <v>959132</v>
      </c>
      <c r="G10" s="18">
        <v>3769383</v>
      </c>
      <c r="H10" s="15">
        <v>3522495</v>
      </c>
      <c r="I10" s="16">
        <f t="shared" si="1"/>
        <v>7.0088956833153748E-2</v>
      </c>
      <c r="J10" s="100">
        <v>913254</v>
      </c>
      <c r="K10" s="22">
        <v>958093</v>
      </c>
      <c r="L10" s="19">
        <f t="shared" si="2"/>
        <v>-4.6800258430027109E-2</v>
      </c>
      <c r="M10" s="17">
        <v>876570</v>
      </c>
      <c r="N10" s="20">
        <v>36684</v>
      </c>
      <c r="O10" s="17">
        <v>919496</v>
      </c>
      <c r="P10" s="105">
        <v>38597</v>
      </c>
      <c r="Q10" s="100">
        <v>0</v>
      </c>
      <c r="R10" s="110">
        <v>0</v>
      </c>
      <c r="S10" s="100">
        <f t="shared" si="3"/>
        <v>6609210</v>
      </c>
      <c r="T10" s="22">
        <v>6211482</v>
      </c>
      <c r="U10" s="21">
        <f t="shared" si="4"/>
        <v>6.4031095960674023E-2</v>
      </c>
      <c r="V10" s="18">
        <v>1575346</v>
      </c>
      <c r="W10" s="15">
        <v>937331</v>
      </c>
      <c r="X10" s="19">
        <f t="shared" si="5"/>
        <v>0.68067203581232238</v>
      </c>
      <c r="Y10" s="15">
        <f t="shared" si="6"/>
        <v>423847</v>
      </c>
      <c r="Z10" s="22">
        <v>521689</v>
      </c>
      <c r="AA10" s="19">
        <f t="shared" si="7"/>
        <v>-0.18754852028699087</v>
      </c>
      <c r="AB10" s="15">
        <v>1151499</v>
      </c>
      <c r="AC10" s="15">
        <v>415642</v>
      </c>
      <c r="AD10" s="16">
        <f t="shared" si="8"/>
        <v>1.7704105937321062</v>
      </c>
      <c r="AE10" s="18">
        <v>69513</v>
      </c>
      <c r="AF10" s="15">
        <v>75630</v>
      </c>
      <c r="AG10" s="21">
        <f t="shared" si="9"/>
        <v>-8.088060293534316E-2</v>
      </c>
      <c r="AH10" s="100">
        <f t="shared" si="10"/>
        <v>1644859</v>
      </c>
      <c r="AI10" s="22">
        <v>1012961</v>
      </c>
      <c r="AJ10" s="19">
        <f t="shared" si="11"/>
        <v>0.62381276278158793</v>
      </c>
      <c r="AK10" s="17">
        <v>21269</v>
      </c>
      <c r="AL10" s="17">
        <v>11581</v>
      </c>
      <c r="AM10" s="18">
        <v>2017508</v>
      </c>
      <c r="AN10" s="15">
        <v>1891362</v>
      </c>
      <c r="AO10" s="16">
        <f t="shared" si="12"/>
        <v>6.6695851983914256E-2</v>
      </c>
      <c r="AP10" s="18">
        <v>345926</v>
      </c>
      <c r="AQ10" s="15">
        <v>270951</v>
      </c>
      <c r="AR10" s="21">
        <f t="shared" si="13"/>
        <v>0.27671054913988136</v>
      </c>
      <c r="AS10" s="100">
        <v>2113685</v>
      </c>
      <c r="AT10" s="22">
        <v>2207809</v>
      </c>
      <c r="AU10" s="21">
        <f t="shared" si="14"/>
        <v>-4.2632311037775428E-2</v>
      </c>
      <c r="AV10" s="100">
        <v>562297</v>
      </c>
      <c r="AW10" s="22">
        <v>1469177</v>
      </c>
      <c r="AX10" s="16">
        <f t="shared" si="15"/>
        <v>-0.61727075770992879</v>
      </c>
      <c r="AY10" s="100">
        <v>307768</v>
      </c>
      <c r="AZ10" s="22">
        <v>319605</v>
      </c>
      <c r="BA10" s="21">
        <f t="shared" si="16"/>
        <v>-3.7036341734328349E-2</v>
      </c>
      <c r="BB10" s="18">
        <v>1235119</v>
      </c>
      <c r="BC10" s="15">
        <v>1163321</v>
      </c>
      <c r="BD10" s="16">
        <f t="shared" si="17"/>
        <v>6.1718132828342265E-2</v>
      </c>
      <c r="BE10" s="18">
        <f t="shared" si="18"/>
        <v>6582303</v>
      </c>
      <c r="BF10" s="15">
        <f t="shared" si="18"/>
        <v>7322225</v>
      </c>
      <c r="BG10" s="16">
        <f t="shared" si="19"/>
        <v>-0.10105152463902711</v>
      </c>
      <c r="BH10" s="18">
        <v>14836372</v>
      </c>
      <c r="BI10" s="15">
        <v>14546668</v>
      </c>
      <c r="BJ10" s="21">
        <f t="shared" si="20"/>
        <v>1.9915488550367622E-2</v>
      </c>
    </row>
    <row r="11" spans="1:62">
      <c r="A11" s="23" t="s">
        <v>23</v>
      </c>
      <c r="B11" s="15">
        <v>3443627</v>
      </c>
      <c r="C11" s="15">
        <v>3222725</v>
      </c>
      <c r="D11" s="16">
        <f t="shared" si="0"/>
        <v>6.8545097704582281E-2</v>
      </c>
      <c r="E11" s="17">
        <v>2090001</v>
      </c>
      <c r="F11" s="17">
        <v>2022988</v>
      </c>
      <c r="G11" s="18">
        <v>3823708</v>
      </c>
      <c r="H11" s="15">
        <v>3376705</v>
      </c>
      <c r="I11" s="16">
        <f t="shared" si="1"/>
        <v>0.13237845769766676</v>
      </c>
      <c r="J11" s="100">
        <v>2365443</v>
      </c>
      <c r="K11" s="22">
        <v>2427600</v>
      </c>
      <c r="L11" s="19">
        <f t="shared" si="2"/>
        <v>-2.5604300543746961E-2</v>
      </c>
      <c r="M11" s="17">
        <v>2255734</v>
      </c>
      <c r="N11" s="20">
        <v>109219</v>
      </c>
      <c r="O11" s="17">
        <v>2334672</v>
      </c>
      <c r="P11" s="105">
        <v>92569</v>
      </c>
      <c r="Q11" s="100">
        <v>490</v>
      </c>
      <c r="R11" s="110">
        <v>359</v>
      </c>
      <c r="S11" s="100">
        <f t="shared" si="3"/>
        <v>9632778</v>
      </c>
      <c r="T11" s="22">
        <v>9027030</v>
      </c>
      <c r="U11" s="21">
        <f t="shared" si="4"/>
        <v>6.7103798259228187E-2</v>
      </c>
      <c r="V11" s="18">
        <v>2901711</v>
      </c>
      <c r="W11" s="15">
        <v>3869625</v>
      </c>
      <c r="X11" s="19">
        <f t="shared" si="5"/>
        <v>-0.25013121426494811</v>
      </c>
      <c r="Y11" s="15">
        <f t="shared" si="6"/>
        <v>1201955</v>
      </c>
      <c r="Z11" s="22">
        <v>2550775</v>
      </c>
      <c r="AA11" s="19">
        <f t="shared" si="7"/>
        <v>-0.5287883094353677</v>
      </c>
      <c r="AB11" s="15">
        <v>1699756</v>
      </c>
      <c r="AC11" s="15">
        <v>1318850</v>
      </c>
      <c r="AD11" s="16">
        <f t="shared" si="8"/>
        <v>0.28881677218789092</v>
      </c>
      <c r="AE11" s="18">
        <v>32666</v>
      </c>
      <c r="AF11" s="15">
        <v>20676</v>
      </c>
      <c r="AG11" s="21">
        <f t="shared" si="9"/>
        <v>0.57989940027084552</v>
      </c>
      <c r="AH11" s="100">
        <f t="shared" si="10"/>
        <v>2934377</v>
      </c>
      <c r="AI11" s="22">
        <v>3890301</v>
      </c>
      <c r="AJ11" s="19">
        <f t="shared" si="11"/>
        <v>-0.24571980420024053</v>
      </c>
      <c r="AK11" s="17">
        <v>132414</v>
      </c>
      <c r="AL11" s="17">
        <v>107462</v>
      </c>
      <c r="AM11" s="18">
        <v>3225177</v>
      </c>
      <c r="AN11" s="15">
        <v>2695138</v>
      </c>
      <c r="AO11" s="16">
        <f t="shared" si="12"/>
        <v>0.19666488320820674</v>
      </c>
      <c r="AP11" s="18">
        <v>654469</v>
      </c>
      <c r="AQ11" s="15">
        <v>441308</v>
      </c>
      <c r="AR11" s="21">
        <f t="shared" si="13"/>
        <v>0.4830209286937921</v>
      </c>
      <c r="AS11" s="100">
        <v>3948152</v>
      </c>
      <c r="AT11" s="22">
        <v>4153725</v>
      </c>
      <c r="AU11" s="21">
        <f t="shared" si="14"/>
        <v>-4.9491239790790176E-2</v>
      </c>
      <c r="AV11" s="100">
        <v>532528</v>
      </c>
      <c r="AW11" s="22">
        <v>428474</v>
      </c>
      <c r="AX11" s="16">
        <f t="shared" si="15"/>
        <v>0.24284787408337505</v>
      </c>
      <c r="AY11" s="100">
        <v>862454</v>
      </c>
      <c r="AZ11" s="22">
        <v>900901</v>
      </c>
      <c r="BA11" s="21">
        <f t="shared" si="16"/>
        <v>-4.2676165305621794E-2</v>
      </c>
      <c r="BB11" s="18">
        <v>1561814</v>
      </c>
      <c r="BC11" s="15">
        <v>1521755</v>
      </c>
      <c r="BD11" s="16">
        <f t="shared" si="17"/>
        <v>2.6324211190368985E-2</v>
      </c>
      <c r="BE11" s="18">
        <f t="shared" si="18"/>
        <v>10784594</v>
      </c>
      <c r="BF11" s="15">
        <f t="shared" si="18"/>
        <v>10141301</v>
      </c>
      <c r="BG11" s="16">
        <f t="shared" si="19"/>
        <v>6.3432985570589073E-2</v>
      </c>
      <c r="BH11" s="18">
        <v>23351749</v>
      </c>
      <c r="BI11" s="15">
        <v>23058632</v>
      </c>
      <c r="BJ11" s="21">
        <f t="shared" si="20"/>
        <v>1.2711812218521912E-2</v>
      </c>
    </row>
    <row r="12" spans="1:62">
      <c r="A12" s="23" t="s">
        <v>24</v>
      </c>
      <c r="B12" s="15">
        <v>4042567</v>
      </c>
      <c r="C12" s="15">
        <v>3698150</v>
      </c>
      <c r="D12" s="16">
        <f t="shared" si="0"/>
        <v>9.3132241796573867E-2</v>
      </c>
      <c r="E12" s="17">
        <v>2527187</v>
      </c>
      <c r="F12" s="17">
        <v>2360409</v>
      </c>
      <c r="G12" s="18">
        <v>4148334</v>
      </c>
      <c r="H12" s="15">
        <v>3651434</v>
      </c>
      <c r="I12" s="16">
        <f t="shared" si="1"/>
        <v>0.13608352225454445</v>
      </c>
      <c r="J12" s="100">
        <v>2264430</v>
      </c>
      <c r="K12" s="22">
        <v>2352654</v>
      </c>
      <c r="L12" s="19">
        <f t="shared" si="2"/>
        <v>-3.7499776847764288E-2</v>
      </c>
      <c r="M12" s="17">
        <v>2206930</v>
      </c>
      <c r="N12" s="20">
        <v>57320</v>
      </c>
      <c r="O12" s="17">
        <v>2290364</v>
      </c>
      <c r="P12" s="105">
        <v>62283</v>
      </c>
      <c r="Q12" s="100">
        <v>180</v>
      </c>
      <c r="R12" s="110">
        <v>7</v>
      </c>
      <c r="S12" s="100">
        <f t="shared" si="3"/>
        <v>10455331</v>
      </c>
      <c r="T12" s="22">
        <v>9702238</v>
      </c>
      <c r="U12" s="21">
        <f t="shared" si="4"/>
        <v>7.7620544868101549E-2</v>
      </c>
      <c r="V12" s="18">
        <v>2177925</v>
      </c>
      <c r="W12" s="15">
        <v>3378269</v>
      </c>
      <c r="X12" s="19">
        <f t="shared" si="5"/>
        <v>-0.35531332762429513</v>
      </c>
      <c r="Y12" s="15">
        <f t="shared" si="6"/>
        <v>1138210</v>
      </c>
      <c r="Z12" s="22">
        <v>2570114</v>
      </c>
      <c r="AA12" s="19">
        <f t="shared" si="7"/>
        <v>-0.55713637605180155</v>
      </c>
      <c r="AB12" s="15">
        <v>1039715</v>
      </c>
      <c r="AC12" s="15">
        <v>808155</v>
      </c>
      <c r="AD12" s="16">
        <f t="shared" si="8"/>
        <v>0.28652919303846414</v>
      </c>
      <c r="AE12" s="18">
        <v>296794</v>
      </c>
      <c r="AF12" s="15">
        <v>306926</v>
      </c>
      <c r="AG12" s="21">
        <f t="shared" si="9"/>
        <v>-3.3011214429536806E-2</v>
      </c>
      <c r="AH12" s="100">
        <f t="shared" si="10"/>
        <v>2474719</v>
      </c>
      <c r="AI12" s="22">
        <v>3685195</v>
      </c>
      <c r="AJ12" s="19">
        <f t="shared" si="11"/>
        <v>-0.32846999955226253</v>
      </c>
      <c r="AK12" s="17">
        <v>113685</v>
      </c>
      <c r="AL12" s="17">
        <v>99058</v>
      </c>
      <c r="AM12" s="18">
        <v>3068938</v>
      </c>
      <c r="AN12" s="15">
        <v>3029415</v>
      </c>
      <c r="AO12" s="16">
        <f t="shared" si="12"/>
        <v>1.3046413251403433E-2</v>
      </c>
      <c r="AP12" s="18">
        <v>522298</v>
      </c>
      <c r="AQ12" s="15">
        <v>315808</v>
      </c>
      <c r="AR12" s="21">
        <f t="shared" si="13"/>
        <v>0.65384664099706158</v>
      </c>
      <c r="AS12" s="100">
        <v>4680586</v>
      </c>
      <c r="AT12" s="22">
        <v>4789271</v>
      </c>
      <c r="AU12" s="21">
        <f t="shared" si="14"/>
        <v>-2.2693432883626796E-2</v>
      </c>
      <c r="AV12" s="100">
        <v>144783</v>
      </c>
      <c r="AW12" s="22">
        <v>324009</v>
      </c>
      <c r="AX12" s="16">
        <f t="shared" si="15"/>
        <v>-0.55315130135274027</v>
      </c>
      <c r="AY12" s="100">
        <v>156520</v>
      </c>
      <c r="AZ12" s="22">
        <v>133820</v>
      </c>
      <c r="BA12" s="21">
        <f t="shared" si="16"/>
        <v>0.16963084740696455</v>
      </c>
      <c r="BB12" s="18">
        <v>1539463</v>
      </c>
      <c r="BC12" s="15">
        <v>1493224</v>
      </c>
      <c r="BD12" s="16">
        <f t="shared" si="17"/>
        <v>3.0965883216449885E-2</v>
      </c>
      <c r="BE12" s="18">
        <f t="shared" si="18"/>
        <v>10112588</v>
      </c>
      <c r="BF12" s="15">
        <f t="shared" si="18"/>
        <v>10085547</v>
      </c>
      <c r="BG12" s="16">
        <f t="shared" si="19"/>
        <v>2.6811634510255367E-3</v>
      </c>
      <c r="BH12" s="18">
        <v>23042638</v>
      </c>
      <c r="BI12" s="15">
        <v>23472980</v>
      </c>
      <c r="BJ12" s="21">
        <f t="shared" si="20"/>
        <v>-1.8333505162105523E-2</v>
      </c>
    </row>
    <row r="13" spans="1:62">
      <c r="A13" s="23" t="s">
        <v>25</v>
      </c>
      <c r="B13" s="15">
        <v>2469263</v>
      </c>
      <c r="C13" s="15">
        <v>2264100</v>
      </c>
      <c r="D13" s="16">
        <f t="shared" si="0"/>
        <v>9.0615697186519961E-2</v>
      </c>
      <c r="E13" s="17">
        <v>1418511</v>
      </c>
      <c r="F13" s="17">
        <v>1450530</v>
      </c>
      <c r="G13" s="18">
        <v>2527288</v>
      </c>
      <c r="H13" s="15">
        <v>2317995</v>
      </c>
      <c r="I13" s="16">
        <f t="shared" si="1"/>
        <v>9.029053125653852E-2</v>
      </c>
      <c r="J13" s="100">
        <v>1448166</v>
      </c>
      <c r="K13" s="22">
        <v>1515409</v>
      </c>
      <c r="L13" s="19">
        <f t="shared" si="2"/>
        <v>-4.4372839279692822E-2</v>
      </c>
      <c r="M13" s="17">
        <v>1383977</v>
      </c>
      <c r="N13" s="20">
        <v>64154</v>
      </c>
      <c r="O13" s="17">
        <v>1448935</v>
      </c>
      <c r="P13" s="105">
        <v>66474</v>
      </c>
      <c r="Q13" s="100">
        <v>35</v>
      </c>
      <c r="R13" s="110">
        <v>0</v>
      </c>
      <c r="S13" s="100">
        <f t="shared" si="3"/>
        <v>6444717</v>
      </c>
      <c r="T13" s="22">
        <v>6097504</v>
      </c>
      <c r="U13" s="21">
        <f t="shared" si="4"/>
        <v>5.694346407972839E-2</v>
      </c>
      <c r="V13" s="18">
        <v>1539139</v>
      </c>
      <c r="W13" s="15">
        <v>762940</v>
      </c>
      <c r="X13" s="19">
        <f t="shared" si="5"/>
        <v>1.0173788240228587</v>
      </c>
      <c r="Y13" s="15">
        <f t="shared" si="6"/>
        <v>579669</v>
      </c>
      <c r="Z13" s="22">
        <v>401652</v>
      </c>
      <c r="AA13" s="19">
        <f t="shared" si="7"/>
        <v>0.44321203429834788</v>
      </c>
      <c r="AB13" s="15">
        <v>959470</v>
      </c>
      <c r="AC13" s="15">
        <v>361288</v>
      </c>
      <c r="AD13" s="16">
        <f t="shared" si="8"/>
        <v>1.6556929651690617</v>
      </c>
      <c r="AE13" s="18">
        <v>645396</v>
      </c>
      <c r="AF13" s="15">
        <v>593189</v>
      </c>
      <c r="AG13" s="21">
        <f t="shared" si="9"/>
        <v>8.8010735195696466E-2</v>
      </c>
      <c r="AH13" s="100">
        <f t="shared" si="10"/>
        <v>2184535</v>
      </c>
      <c r="AI13" s="22">
        <v>1356129</v>
      </c>
      <c r="AJ13" s="19">
        <f t="shared" si="11"/>
        <v>0.6108607661955463</v>
      </c>
      <c r="AK13" s="17">
        <v>44264</v>
      </c>
      <c r="AL13" s="17">
        <v>28087</v>
      </c>
      <c r="AM13" s="18">
        <v>2688070</v>
      </c>
      <c r="AN13" s="15">
        <v>2263359</v>
      </c>
      <c r="AO13" s="16">
        <f t="shared" si="12"/>
        <v>0.18764632566022454</v>
      </c>
      <c r="AP13" s="18">
        <v>431532</v>
      </c>
      <c r="AQ13" s="15">
        <v>285506</v>
      </c>
      <c r="AR13" s="21">
        <f t="shared" si="13"/>
        <v>0.51146385715186371</v>
      </c>
      <c r="AS13" s="100">
        <v>2740960</v>
      </c>
      <c r="AT13" s="22">
        <v>2814858</v>
      </c>
      <c r="AU13" s="21">
        <f t="shared" si="14"/>
        <v>-2.6252834068361541E-2</v>
      </c>
      <c r="AV13" s="100">
        <v>686128</v>
      </c>
      <c r="AW13" s="22">
        <v>570010</v>
      </c>
      <c r="AX13" s="16">
        <f t="shared" si="15"/>
        <v>0.20371221557516539</v>
      </c>
      <c r="AY13" s="100">
        <v>207215</v>
      </c>
      <c r="AZ13" s="22">
        <v>206273</v>
      </c>
      <c r="BA13" s="21">
        <f t="shared" si="16"/>
        <v>4.5667634639530164E-3</v>
      </c>
      <c r="BB13" s="18">
        <v>1244657</v>
      </c>
      <c r="BC13" s="15">
        <v>1256763</v>
      </c>
      <c r="BD13" s="16">
        <f t="shared" si="17"/>
        <v>-9.6326833301108028E-3</v>
      </c>
      <c r="BE13" s="18">
        <f t="shared" si="18"/>
        <v>7998562</v>
      </c>
      <c r="BF13" s="15">
        <f t="shared" si="18"/>
        <v>7396769</v>
      </c>
      <c r="BG13" s="16">
        <f t="shared" si="19"/>
        <v>8.1358901433855824E-2</v>
      </c>
      <c r="BH13" s="18">
        <v>16627814</v>
      </c>
      <c r="BI13" s="15">
        <v>14850402</v>
      </c>
      <c r="BJ13" s="21">
        <f t="shared" si="20"/>
        <v>0.11968780373756882</v>
      </c>
    </row>
    <row r="14" spans="1:62">
      <c r="A14" s="23" t="s">
        <v>26</v>
      </c>
      <c r="B14" s="15">
        <v>5195952</v>
      </c>
      <c r="C14" s="15">
        <v>4798323</v>
      </c>
      <c r="D14" s="16">
        <f t="shared" si="0"/>
        <v>8.2868327121788266E-2</v>
      </c>
      <c r="E14" s="17">
        <v>3135817</v>
      </c>
      <c r="F14" s="17">
        <v>3010509</v>
      </c>
      <c r="G14" s="18">
        <v>3672299</v>
      </c>
      <c r="H14" s="15">
        <v>3466273</v>
      </c>
      <c r="I14" s="16">
        <f t="shared" si="1"/>
        <v>5.9437326488710029E-2</v>
      </c>
      <c r="J14" s="100">
        <v>5005236</v>
      </c>
      <c r="K14" s="22">
        <v>5347184</v>
      </c>
      <c r="L14" s="19">
        <f t="shared" si="2"/>
        <v>-6.3949173995134667E-2</v>
      </c>
      <c r="M14" s="17">
        <v>4905517</v>
      </c>
      <c r="N14" s="20">
        <v>99633</v>
      </c>
      <c r="O14" s="17">
        <v>5250286</v>
      </c>
      <c r="P14" s="105">
        <v>96898</v>
      </c>
      <c r="Q14" s="100">
        <v>86</v>
      </c>
      <c r="R14" s="110">
        <v>0</v>
      </c>
      <c r="S14" s="100">
        <f t="shared" si="3"/>
        <v>13873487</v>
      </c>
      <c r="T14" s="22">
        <v>13611780</v>
      </c>
      <c r="U14" s="21">
        <f t="shared" si="4"/>
        <v>1.9226508215677951E-2</v>
      </c>
      <c r="V14" s="18">
        <v>3750772</v>
      </c>
      <c r="W14" s="15">
        <v>4424130</v>
      </c>
      <c r="X14" s="19">
        <f t="shared" si="5"/>
        <v>-0.15220122374342526</v>
      </c>
      <c r="Y14" s="15">
        <f t="shared" si="6"/>
        <v>1625858</v>
      </c>
      <c r="Z14" s="22">
        <v>2507282</v>
      </c>
      <c r="AA14" s="19">
        <f t="shared" si="7"/>
        <v>-0.35154561792411065</v>
      </c>
      <c r="AB14" s="15">
        <v>2124914</v>
      </c>
      <c r="AC14" s="15">
        <v>1916848</v>
      </c>
      <c r="AD14" s="16">
        <f t="shared" si="8"/>
        <v>0.10854590452659774</v>
      </c>
      <c r="AE14" s="18">
        <v>601828</v>
      </c>
      <c r="AF14" s="15">
        <v>282177</v>
      </c>
      <c r="AG14" s="21">
        <f t="shared" si="9"/>
        <v>1.1328031696417495</v>
      </c>
      <c r="AH14" s="100">
        <f t="shared" si="10"/>
        <v>4352600</v>
      </c>
      <c r="AI14" s="22">
        <v>4706307</v>
      </c>
      <c r="AJ14" s="19">
        <f t="shared" si="11"/>
        <v>-7.5155955614455205E-2</v>
      </c>
      <c r="AK14" s="17">
        <v>32807</v>
      </c>
      <c r="AL14" s="17">
        <v>31725</v>
      </c>
      <c r="AM14" s="18">
        <v>5162898</v>
      </c>
      <c r="AN14" s="15">
        <v>5053555</v>
      </c>
      <c r="AO14" s="16">
        <f t="shared" si="12"/>
        <v>2.1636847724027852E-2</v>
      </c>
      <c r="AP14" s="18">
        <v>1833655</v>
      </c>
      <c r="AQ14" s="15">
        <v>1328885</v>
      </c>
      <c r="AR14" s="21">
        <f t="shared" si="13"/>
        <v>0.37984475707077747</v>
      </c>
      <c r="AS14" s="100">
        <v>6008355</v>
      </c>
      <c r="AT14" s="22">
        <v>6076931</v>
      </c>
      <c r="AU14" s="21">
        <f t="shared" si="14"/>
        <v>-1.1284643514958503E-2</v>
      </c>
      <c r="AV14" s="100">
        <v>1262979</v>
      </c>
      <c r="AW14" s="22">
        <v>1642878</v>
      </c>
      <c r="AX14" s="16">
        <f t="shared" si="15"/>
        <v>-0.23123993382344887</v>
      </c>
      <c r="AY14" s="100">
        <v>953182</v>
      </c>
      <c r="AZ14" s="22">
        <v>953133</v>
      </c>
      <c r="BA14" s="21">
        <f t="shared" si="16"/>
        <v>5.1409404563607097E-5</v>
      </c>
      <c r="BB14" s="18">
        <v>2708686</v>
      </c>
      <c r="BC14" s="15">
        <v>2457507</v>
      </c>
      <c r="BD14" s="16">
        <f t="shared" si="17"/>
        <v>0.10220886451188127</v>
      </c>
      <c r="BE14" s="18">
        <f t="shared" si="18"/>
        <v>17929755</v>
      </c>
      <c r="BF14" s="15">
        <f t="shared" si="18"/>
        <v>17512889</v>
      </c>
      <c r="BG14" s="16">
        <f t="shared" si="19"/>
        <v>2.380338275426741E-2</v>
      </c>
      <c r="BH14" s="18">
        <v>36155842</v>
      </c>
      <c r="BI14" s="15">
        <v>35830976</v>
      </c>
      <c r="BJ14" s="21">
        <f t="shared" si="20"/>
        <v>9.0666243643489075E-3</v>
      </c>
    </row>
    <row r="15" spans="1:62">
      <c r="A15" s="23" t="s">
        <v>27</v>
      </c>
      <c r="B15" s="15">
        <v>6205441</v>
      </c>
      <c r="C15" s="15">
        <v>5641765</v>
      </c>
      <c r="D15" s="16">
        <f t="shared" si="0"/>
        <v>9.9911286627500484E-2</v>
      </c>
      <c r="E15" s="17">
        <v>3797377</v>
      </c>
      <c r="F15" s="17">
        <v>3602548</v>
      </c>
      <c r="G15" s="18">
        <v>9054667</v>
      </c>
      <c r="H15" s="15">
        <v>8394730</v>
      </c>
      <c r="I15" s="16">
        <f t="shared" si="1"/>
        <v>7.8613249026472598E-2</v>
      </c>
      <c r="J15" s="100">
        <v>5980804</v>
      </c>
      <c r="K15" s="22">
        <v>6017823</v>
      </c>
      <c r="L15" s="19">
        <f t="shared" si="2"/>
        <v>-6.1515601239849893E-3</v>
      </c>
      <c r="M15" s="17">
        <v>5763376</v>
      </c>
      <c r="N15" s="20">
        <v>215589</v>
      </c>
      <c r="O15" s="17">
        <v>5779240</v>
      </c>
      <c r="P15" s="105">
        <v>238537</v>
      </c>
      <c r="Q15" s="100">
        <v>1839</v>
      </c>
      <c r="R15" s="110">
        <v>46</v>
      </c>
      <c r="S15" s="100">
        <f t="shared" si="3"/>
        <v>21240912</v>
      </c>
      <c r="T15" s="22">
        <v>20054318</v>
      </c>
      <c r="U15" s="21">
        <f t="shared" si="4"/>
        <v>5.9169002905010259E-2</v>
      </c>
      <c r="V15" s="18">
        <v>4252053</v>
      </c>
      <c r="W15" s="15">
        <v>3419391</v>
      </c>
      <c r="X15" s="19">
        <f t="shared" si="5"/>
        <v>0.24351178323859424</v>
      </c>
      <c r="Y15" s="15">
        <f t="shared" si="6"/>
        <v>1862778</v>
      </c>
      <c r="Z15" s="22">
        <v>1965494</v>
      </c>
      <c r="AA15" s="19">
        <f t="shared" si="7"/>
        <v>-5.2259635491128442E-2</v>
      </c>
      <c r="AB15" s="15">
        <v>2389275</v>
      </c>
      <c r="AC15" s="15">
        <v>1453897</v>
      </c>
      <c r="AD15" s="16">
        <f t="shared" si="8"/>
        <v>0.64335919257003771</v>
      </c>
      <c r="AE15" s="18">
        <v>1255540</v>
      </c>
      <c r="AF15" s="15">
        <v>224419</v>
      </c>
      <c r="AG15" s="24">
        <f t="shared" si="9"/>
        <v>4.5946243410762904</v>
      </c>
      <c r="AH15" s="100">
        <f>AE15+V15</f>
        <v>5507593</v>
      </c>
      <c r="AI15" s="22">
        <v>3643810</v>
      </c>
      <c r="AJ15" s="19">
        <f t="shared" si="11"/>
        <v>0.51149291538252539</v>
      </c>
      <c r="AK15" s="17">
        <v>140549</v>
      </c>
      <c r="AL15" s="17">
        <v>77291</v>
      </c>
      <c r="AM15" s="18">
        <v>7560031</v>
      </c>
      <c r="AN15" s="15">
        <v>6429870</v>
      </c>
      <c r="AO15" s="16">
        <f t="shared" si="12"/>
        <v>0.17576731722414296</v>
      </c>
      <c r="AP15" s="18">
        <v>1203421</v>
      </c>
      <c r="AQ15" s="15">
        <v>865452</v>
      </c>
      <c r="AR15" s="21">
        <f t="shared" si="13"/>
        <v>0.39051154772303942</v>
      </c>
      <c r="AS15" s="100">
        <v>5435823</v>
      </c>
      <c r="AT15" s="22">
        <v>5447376</v>
      </c>
      <c r="AU15" s="21">
        <f t="shared" si="14"/>
        <v>-2.1208376289795217E-3</v>
      </c>
      <c r="AV15" s="100">
        <v>442785</v>
      </c>
      <c r="AW15" s="22">
        <v>386661</v>
      </c>
      <c r="AX15" s="16">
        <f t="shared" si="15"/>
        <v>0.14515040306625182</v>
      </c>
      <c r="AY15" s="100">
        <v>1167692</v>
      </c>
      <c r="AZ15" s="22">
        <v>1235958</v>
      </c>
      <c r="BA15" s="21">
        <f t="shared" si="16"/>
        <v>-5.5233268444397021E-2</v>
      </c>
      <c r="BB15" s="18">
        <v>3365036</v>
      </c>
      <c r="BC15" s="15">
        <v>3364375</v>
      </c>
      <c r="BD15" s="16">
        <f t="shared" si="17"/>
        <v>1.9647036968239995E-4</v>
      </c>
      <c r="BE15" s="18">
        <f t="shared" si="18"/>
        <v>19174788</v>
      </c>
      <c r="BF15" s="15">
        <f t="shared" si="18"/>
        <v>17729692</v>
      </c>
      <c r="BG15" s="16">
        <f t="shared" si="19"/>
        <v>8.1507112475501575E-2</v>
      </c>
      <c r="BH15" s="18">
        <v>45923293</v>
      </c>
      <c r="BI15" s="15">
        <v>41427820</v>
      </c>
      <c r="BJ15" s="21">
        <f t="shared" si="20"/>
        <v>0.10851338544968092</v>
      </c>
    </row>
    <row r="16" spans="1:62" s="4" customFormat="1">
      <c r="A16" s="25" t="s">
        <v>28</v>
      </c>
      <c r="B16" s="26">
        <f>SUM(B6:B15)</f>
        <v>68702796</v>
      </c>
      <c r="C16" s="26">
        <f>SUM(C6:C15)</f>
        <v>64055605</v>
      </c>
      <c r="D16" s="27">
        <f>((B16/C16)-1)</f>
        <v>7.2549326479704579E-2</v>
      </c>
      <c r="E16" s="28">
        <f>SUM(E6:E15)</f>
        <v>43365703</v>
      </c>
      <c r="F16" s="28">
        <v>41714274</v>
      </c>
      <c r="G16" s="29">
        <f>SUM(G6:G15)</f>
        <v>99267966</v>
      </c>
      <c r="H16" s="26">
        <v>92270080</v>
      </c>
      <c r="I16" s="27">
        <f>((G16/H16)-1)</f>
        <v>7.5841334482423806E-2</v>
      </c>
      <c r="J16" s="101">
        <f>SUM(J6:J15)</f>
        <v>54321633</v>
      </c>
      <c r="K16" s="62">
        <v>54740508</v>
      </c>
      <c r="L16" s="30">
        <f>((J16/K16)-1)</f>
        <v>-7.6520115597027427E-3</v>
      </c>
      <c r="M16" s="28">
        <f t="shared" ref="M16:T16" si="21">SUM(M6:M15)</f>
        <v>52342255</v>
      </c>
      <c r="N16" s="31">
        <f t="shared" si="21"/>
        <v>1972207</v>
      </c>
      <c r="O16" s="28">
        <v>52740627</v>
      </c>
      <c r="P16" s="106">
        <v>1998980</v>
      </c>
      <c r="Q16" s="101">
        <f t="shared" si="21"/>
        <v>7171</v>
      </c>
      <c r="R16" s="111">
        <v>901</v>
      </c>
      <c r="S16" s="101">
        <f t="shared" si="21"/>
        <v>222292395</v>
      </c>
      <c r="T16" s="62">
        <f t="shared" si="21"/>
        <v>211066193</v>
      </c>
      <c r="U16" s="32">
        <f>((S16/T16)-1)</f>
        <v>5.3188063139983699E-2</v>
      </c>
      <c r="V16" s="29">
        <f>SUM(V6:V15)</f>
        <v>46962560</v>
      </c>
      <c r="W16" s="26">
        <v>50203490</v>
      </c>
      <c r="X16" s="30">
        <f>((V16/W16)-1)</f>
        <v>-6.4555870518165137E-2</v>
      </c>
      <c r="Y16" s="26">
        <f>SUM(Y6:Y15)</f>
        <v>19557372</v>
      </c>
      <c r="Z16" s="26">
        <v>29121336</v>
      </c>
      <c r="AA16" s="30">
        <f>((Y16/Z16)-1)</f>
        <v>-0.32841776215212104</v>
      </c>
      <c r="AB16" s="26">
        <f>SUM(AB6:AB15)</f>
        <v>27405188</v>
      </c>
      <c r="AC16" s="26">
        <v>21082154</v>
      </c>
      <c r="AD16" s="27">
        <f>((AB16/AC16)-1)</f>
        <v>0.29992352773819975</v>
      </c>
      <c r="AE16" s="29">
        <f>SUM(AE6:AE15)</f>
        <v>7561999</v>
      </c>
      <c r="AF16" s="26">
        <v>3027144</v>
      </c>
      <c r="AG16" s="33">
        <f t="shared" si="9"/>
        <v>1.4980638516040203</v>
      </c>
      <c r="AH16" s="101">
        <f>SUM(AH6:AH15)</f>
        <v>54524559</v>
      </c>
      <c r="AI16" s="62">
        <v>53230634</v>
      </c>
      <c r="AJ16" s="30">
        <f>((AH16/AI16)-1)</f>
        <v>2.4307901348685768E-2</v>
      </c>
      <c r="AK16" s="28">
        <f>SUM(AK6:AK15)</f>
        <v>1103859</v>
      </c>
      <c r="AL16" s="28">
        <v>874704</v>
      </c>
      <c r="AM16" s="29">
        <f>SUM(AM6:AM15)</f>
        <v>68782912</v>
      </c>
      <c r="AN16" s="26">
        <v>60240613</v>
      </c>
      <c r="AO16" s="27">
        <f>((AM16/AN16)-1)</f>
        <v>0.14180298928897028</v>
      </c>
      <c r="AP16" s="29">
        <f>SUM(AP6:AP15)</f>
        <v>11219761</v>
      </c>
      <c r="AQ16" s="26">
        <v>7574389</v>
      </c>
      <c r="AR16" s="32">
        <f>((AP16/AQ16)-1)</f>
        <v>0.48127604748052955</v>
      </c>
      <c r="AS16" s="101">
        <f>SUM(AS6:AS15)</f>
        <v>56766330</v>
      </c>
      <c r="AT16" s="62">
        <v>56731548</v>
      </c>
      <c r="AU16" s="32">
        <f>((AS16/AT16)-1)</f>
        <v>6.1309802440079331E-4</v>
      </c>
      <c r="AV16" s="101">
        <f>SUM(AV6:AV15)</f>
        <v>12477692</v>
      </c>
      <c r="AW16" s="62">
        <v>13203879</v>
      </c>
      <c r="AX16" s="27">
        <f>((AV16/AW16)-1)</f>
        <v>-5.4998004752997209E-2</v>
      </c>
      <c r="AY16" s="101">
        <f>SUM(AY6:AY15)</f>
        <v>11432530</v>
      </c>
      <c r="AZ16" s="62">
        <v>11311379</v>
      </c>
      <c r="BA16" s="32">
        <f>((AY16/AZ16)-1)</f>
        <v>1.071054201260524E-2</v>
      </c>
      <c r="BB16" s="29">
        <f>SUM(BB6:BB15)</f>
        <v>39516427</v>
      </c>
      <c r="BC16" s="26">
        <v>38871876</v>
      </c>
      <c r="BD16" s="27">
        <f>((BB16/BC16)-1)</f>
        <v>1.6581422517400579E-2</v>
      </c>
      <c r="BE16" s="29">
        <f>SUM(BE6:BE15)</f>
        <v>200195652</v>
      </c>
      <c r="BF16" s="26">
        <f>SUM(BF6:BF15)</f>
        <v>187933684</v>
      </c>
      <c r="BG16" s="27">
        <f>((BE16/BF16)-1)</f>
        <v>6.5246249309942828E-2</v>
      </c>
      <c r="BH16" s="29">
        <f>SUM(BH6:BH15)</f>
        <v>477012606</v>
      </c>
      <c r="BI16" s="26">
        <f>SUM(BI6:BI15)</f>
        <v>452230511</v>
      </c>
      <c r="BJ16" s="32">
        <f>((BH16/BI16)-1)</f>
        <v>5.4799697050958107E-2</v>
      </c>
    </row>
    <row r="17" spans="1:62" s="4" customFormat="1">
      <c r="A17" s="34" t="s">
        <v>29</v>
      </c>
      <c r="B17" s="35">
        <v>363888</v>
      </c>
      <c r="C17" s="35">
        <v>315223</v>
      </c>
      <c r="D17" s="16">
        <f t="shared" si="0"/>
        <v>0.15438277029277692</v>
      </c>
      <c r="E17" s="36">
        <v>207685</v>
      </c>
      <c r="F17" s="36">
        <v>174038</v>
      </c>
      <c r="G17" s="37">
        <v>340669</v>
      </c>
      <c r="H17" s="35">
        <v>311918</v>
      </c>
      <c r="I17" s="16">
        <f t="shared" si="1"/>
        <v>9.217486647131623E-2</v>
      </c>
      <c r="J17" s="102">
        <v>171575</v>
      </c>
      <c r="K17" s="39">
        <v>170188</v>
      </c>
      <c r="L17" s="19">
        <f t="shared" si="2"/>
        <v>8.1498107974711242E-3</v>
      </c>
      <c r="M17" s="36">
        <v>163430</v>
      </c>
      <c r="N17" s="38">
        <v>8145</v>
      </c>
      <c r="O17" s="36">
        <v>162145</v>
      </c>
      <c r="P17" s="107">
        <v>8043</v>
      </c>
      <c r="Q17" s="102">
        <v>0</v>
      </c>
      <c r="R17" s="112">
        <v>0</v>
      </c>
      <c r="S17" s="100">
        <f>B17+G17+J17</f>
        <v>876132</v>
      </c>
      <c r="T17" s="39">
        <f>C17+H17+K17</f>
        <v>797329</v>
      </c>
      <c r="U17" s="21">
        <f t="shared" si="4"/>
        <v>9.8833731119776225E-2</v>
      </c>
      <c r="V17" s="37">
        <v>90649</v>
      </c>
      <c r="W17" s="35">
        <v>267206</v>
      </c>
      <c r="X17" s="19">
        <f t="shared" si="5"/>
        <v>-0.66075237831485822</v>
      </c>
      <c r="Y17" s="15">
        <f>V17-AB17</f>
        <v>10156</v>
      </c>
      <c r="Z17" s="39">
        <v>154376</v>
      </c>
      <c r="AA17" s="19">
        <f t="shared" si="7"/>
        <v>-0.93421257190236828</v>
      </c>
      <c r="AB17" s="35">
        <v>80493</v>
      </c>
      <c r="AC17" s="35">
        <v>112830</v>
      </c>
      <c r="AD17" s="16">
        <f t="shared" si="8"/>
        <v>-0.28659930869449612</v>
      </c>
      <c r="AE17" s="37">
        <v>0</v>
      </c>
      <c r="AF17" s="35">
        <v>0</v>
      </c>
      <c r="AG17" s="24" t="s">
        <v>98</v>
      </c>
      <c r="AH17" s="100">
        <f>AE17+V17</f>
        <v>90649</v>
      </c>
      <c r="AI17" s="39">
        <v>267206</v>
      </c>
      <c r="AJ17" s="19">
        <f t="shared" si="11"/>
        <v>-0.66075237831485822</v>
      </c>
      <c r="AK17" s="36">
        <v>7681</v>
      </c>
      <c r="AL17" s="36">
        <v>6608</v>
      </c>
      <c r="AM17" s="37">
        <v>685714</v>
      </c>
      <c r="AN17" s="35">
        <v>533030</v>
      </c>
      <c r="AO17" s="16">
        <f t="shared" si="12"/>
        <v>0.2864454158302534</v>
      </c>
      <c r="AP17" s="37">
        <v>20516</v>
      </c>
      <c r="AQ17" s="35">
        <v>27368</v>
      </c>
      <c r="AR17" s="21">
        <f t="shared" si="13"/>
        <v>-0.25036539023677284</v>
      </c>
      <c r="AS17" s="102">
        <v>296428</v>
      </c>
      <c r="AT17" s="39">
        <v>310191</v>
      </c>
      <c r="AU17" s="21">
        <f t="shared" si="14"/>
        <v>-4.4369436895332237E-2</v>
      </c>
      <c r="AV17" s="102">
        <v>300</v>
      </c>
      <c r="AW17" s="39">
        <v>11628</v>
      </c>
      <c r="AX17" s="16">
        <f t="shared" si="15"/>
        <v>-0.97420020639834881</v>
      </c>
      <c r="AY17" s="102">
        <v>16037</v>
      </c>
      <c r="AZ17" s="39">
        <v>150</v>
      </c>
      <c r="BA17" s="21">
        <f t="shared" si="16"/>
        <v>105.91333333333333</v>
      </c>
      <c r="BB17" s="37">
        <v>103836</v>
      </c>
      <c r="BC17" s="35">
        <v>101547</v>
      </c>
      <c r="BD17" s="16">
        <f t="shared" si="17"/>
        <v>2.2541286300924668E-2</v>
      </c>
      <c r="BE17" s="18">
        <f>SUM(AM17,AP17,AS17,AV17,AY17,BB17)</f>
        <v>1122831</v>
      </c>
      <c r="BF17" s="15">
        <f>SUM(AN17,AQ17,AT17,AW17,AZ17,BC17)</f>
        <v>983914</v>
      </c>
      <c r="BG17" s="16">
        <f t="shared" si="19"/>
        <v>0.14118815262309514</v>
      </c>
      <c r="BH17" s="37">
        <v>2089612</v>
      </c>
      <c r="BI17" s="35">
        <v>2048449</v>
      </c>
      <c r="BJ17" s="21">
        <f t="shared" si="20"/>
        <v>2.0094715562847698E-2</v>
      </c>
    </row>
    <row r="18" spans="1:62" s="4" customFormat="1">
      <c r="A18" s="34" t="s">
        <v>30</v>
      </c>
      <c r="B18" s="35">
        <v>1616536</v>
      </c>
      <c r="C18" s="35">
        <v>1481231</v>
      </c>
      <c r="D18" s="16">
        <f t="shared" si="0"/>
        <v>9.1346319378948992E-2</v>
      </c>
      <c r="E18" s="36">
        <v>828197</v>
      </c>
      <c r="F18" s="36">
        <v>777849</v>
      </c>
      <c r="G18" s="37">
        <v>1756920</v>
      </c>
      <c r="H18" s="35">
        <v>1663420</v>
      </c>
      <c r="I18" s="16">
        <f t="shared" si="1"/>
        <v>5.6209496098399647E-2</v>
      </c>
      <c r="J18" s="102">
        <v>886942</v>
      </c>
      <c r="K18" s="39">
        <v>906772</v>
      </c>
      <c r="L18" s="19">
        <f t="shared" si="2"/>
        <v>-2.1868782891399374E-2</v>
      </c>
      <c r="M18" s="36">
        <v>864108</v>
      </c>
      <c r="N18" s="38">
        <v>22816</v>
      </c>
      <c r="O18" s="36">
        <v>883941</v>
      </c>
      <c r="P18" s="107">
        <v>22830</v>
      </c>
      <c r="Q18" s="102">
        <v>18</v>
      </c>
      <c r="R18" s="112">
        <v>1</v>
      </c>
      <c r="S18" s="100">
        <f t="shared" ref="S18:S21" si="22">B18+G18+J18</f>
        <v>4260398</v>
      </c>
      <c r="T18" s="39">
        <v>4051423</v>
      </c>
      <c r="U18" s="21">
        <f t="shared" si="4"/>
        <v>5.1580642159557266E-2</v>
      </c>
      <c r="V18" s="37">
        <v>1178724</v>
      </c>
      <c r="W18" s="35">
        <v>1058725</v>
      </c>
      <c r="X18" s="19">
        <f t="shared" si="5"/>
        <v>0.1133429360787741</v>
      </c>
      <c r="Y18" s="15">
        <f t="shared" ref="Y18:Y21" si="23">V18-AB18</f>
        <v>640506</v>
      </c>
      <c r="Z18" s="39">
        <v>447172</v>
      </c>
      <c r="AA18" s="19">
        <f t="shared" si="7"/>
        <v>0.43234817922410174</v>
      </c>
      <c r="AB18" s="35">
        <v>538218</v>
      </c>
      <c r="AC18" s="35">
        <v>611553</v>
      </c>
      <c r="AD18" s="16">
        <f t="shared" si="8"/>
        <v>-0.11991601709091448</v>
      </c>
      <c r="AE18" s="37">
        <v>58855</v>
      </c>
      <c r="AF18" s="35">
        <v>75721</v>
      </c>
      <c r="AG18" s="21">
        <f t="shared" si="9"/>
        <v>-0.2227387382628333</v>
      </c>
      <c r="AH18" s="100">
        <f t="shared" ref="AH18:AH21" si="24">AE18+V18</f>
        <v>1237579</v>
      </c>
      <c r="AI18" s="39">
        <v>1134446</v>
      </c>
      <c r="AJ18" s="19">
        <f t="shared" si="11"/>
        <v>9.0910453207997621E-2</v>
      </c>
      <c r="AK18" s="36">
        <v>8896</v>
      </c>
      <c r="AL18" s="36">
        <v>10305</v>
      </c>
      <c r="AM18" s="37">
        <v>1680898</v>
      </c>
      <c r="AN18" s="35">
        <v>1583789</v>
      </c>
      <c r="AO18" s="16">
        <f t="shared" si="12"/>
        <v>6.1314354374225388E-2</v>
      </c>
      <c r="AP18" s="37">
        <v>285356</v>
      </c>
      <c r="AQ18" s="35">
        <v>194812</v>
      </c>
      <c r="AR18" s="21">
        <f t="shared" si="13"/>
        <v>0.4647762971480196</v>
      </c>
      <c r="AS18" s="102">
        <v>2041347</v>
      </c>
      <c r="AT18" s="39">
        <v>1938833</v>
      </c>
      <c r="AU18" s="21">
        <f t="shared" si="14"/>
        <v>5.287407424981927E-2</v>
      </c>
      <c r="AV18" s="102">
        <v>173321</v>
      </c>
      <c r="AW18" s="39">
        <v>72588</v>
      </c>
      <c r="AX18" s="16">
        <f t="shared" si="15"/>
        <v>1.3877362649473741</v>
      </c>
      <c r="AY18" s="102">
        <v>439326</v>
      </c>
      <c r="AZ18" s="39">
        <v>373744</v>
      </c>
      <c r="BA18" s="21">
        <f t="shared" si="16"/>
        <v>0.17547305107239186</v>
      </c>
      <c r="BB18" s="37">
        <v>991631</v>
      </c>
      <c r="BC18" s="35">
        <v>1219392</v>
      </c>
      <c r="BD18" s="16">
        <f t="shared" si="17"/>
        <v>-0.18678242927622946</v>
      </c>
      <c r="BE18" s="18">
        <f t="shared" ref="BE18:BF21" si="25">SUM(AM18,AP18,AS18,AV18,AY18,BB18)</f>
        <v>5611879</v>
      </c>
      <c r="BF18" s="15">
        <f t="shared" si="25"/>
        <v>5383158</v>
      </c>
      <c r="BG18" s="16">
        <f t="shared" si="19"/>
        <v>4.2488256893072895E-2</v>
      </c>
      <c r="BH18" s="37">
        <v>11109856</v>
      </c>
      <c r="BI18" s="35">
        <v>10569027</v>
      </c>
      <c r="BJ18" s="21">
        <f t="shared" si="20"/>
        <v>5.1171124834859416E-2</v>
      </c>
    </row>
    <row r="19" spans="1:62" s="4" customFormat="1">
      <c r="A19" s="34" t="s">
        <v>31</v>
      </c>
      <c r="B19" s="35">
        <v>2270625</v>
      </c>
      <c r="C19" s="35">
        <v>2115159</v>
      </c>
      <c r="D19" s="16">
        <f t="shared" si="0"/>
        <v>7.3500857382352791E-2</v>
      </c>
      <c r="E19" s="36">
        <v>1366880</v>
      </c>
      <c r="F19" s="36">
        <v>1284393</v>
      </c>
      <c r="G19" s="37">
        <v>2355933</v>
      </c>
      <c r="H19" s="35">
        <v>2211249</v>
      </c>
      <c r="I19" s="16">
        <f t="shared" si="1"/>
        <v>6.5430894485424274E-2</v>
      </c>
      <c r="J19" s="102">
        <v>1527397</v>
      </c>
      <c r="K19" s="39">
        <v>1529903</v>
      </c>
      <c r="L19" s="19">
        <f t="shared" si="2"/>
        <v>-1.6380123445735029E-3</v>
      </c>
      <c r="M19" s="36">
        <v>1497981</v>
      </c>
      <c r="N19" s="38">
        <v>29340</v>
      </c>
      <c r="O19" s="36">
        <v>1504531</v>
      </c>
      <c r="P19" s="107">
        <v>25323</v>
      </c>
      <c r="Q19" s="102">
        <v>76</v>
      </c>
      <c r="R19" s="112">
        <v>49</v>
      </c>
      <c r="S19" s="100">
        <f t="shared" si="22"/>
        <v>6153955</v>
      </c>
      <c r="T19" s="39">
        <v>5856311</v>
      </c>
      <c r="U19" s="21">
        <f t="shared" si="4"/>
        <v>5.0824486609403197E-2</v>
      </c>
      <c r="V19" s="37">
        <v>2594599</v>
      </c>
      <c r="W19" s="35">
        <v>2565988</v>
      </c>
      <c r="X19" s="19">
        <f t="shared" si="5"/>
        <v>1.1150091115001315E-2</v>
      </c>
      <c r="Y19" s="15">
        <f t="shared" si="23"/>
        <v>1258649</v>
      </c>
      <c r="Z19" s="39">
        <v>1412568</v>
      </c>
      <c r="AA19" s="19">
        <f t="shared" si="7"/>
        <v>-0.10896395784132162</v>
      </c>
      <c r="AB19" s="35">
        <v>1335950</v>
      </c>
      <c r="AC19" s="35">
        <v>1153420</v>
      </c>
      <c r="AD19" s="16">
        <f t="shared" si="8"/>
        <v>0.15825111407813286</v>
      </c>
      <c r="AE19" s="37">
        <v>567070</v>
      </c>
      <c r="AF19" s="35">
        <v>517074</v>
      </c>
      <c r="AG19" s="21">
        <f t="shared" si="9"/>
        <v>9.6690222289266048E-2</v>
      </c>
      <c r="AH19" s="100">
        <f t="shared" si="24"/>
        <v>3161669</v>
      </c>
      <c r="AI19" s="39">
        <v>3083062</v>
      </c>
      <c r="AJ19" s="19">
        <f t="shared" si="11"/>
        <v>2.5496405845876646E-2</v>
      </c>
      <c r="AK19" s="36">
        <v>0</v>
      </c>
      <c r="AL19" s="36">
        <v>0</v>
      </c>
      <c r="AM19" s="37">
        <v>1833118</v>
      </c>
      <c r="AN19" s="35">
        <v>1700629</v>
      </c>
      <c r="AO19" s="16">
        <f t="shared" si="12"/>
        <v>7.7905880706491626E-2</v>
      </c>
      <c r="AP19" s="37">
        <v>402522</v>
      </c>
      <c r="AQ19" s="35">
        <v>288316</v>
      </c>
      <c r="AR19" s="21">
        <f t="shared" si="13"/>
        <v>0.39611398604309156</v>
      </c>
      <c r="AS19" s="102">
        <v>1669193</v>
      </c>
      <c r="AT19" s="39">
        <v>1544765</v>
      </c>
      <c r="AU19" s="21">
        <f t="shared" si="14"/>
        <v>8.0548173994102745E-2</v>
      </c>
      <c r="AV19" s="102">
        <v>475081</v>
      </c>
      <c r="AW19" s="39">
        <v>607913</v>
      </c>
      <c r="AX19" s="16">
        <f t="shared" si="15"/>
        <v>-0.21850495054391006</v>
      </c>
      <c r="AY19" s="102">
        <v>620163</v>
      </c>
      <c r="AZ19" s="39">
        <v>448752</v>
      </c>
      <c r="BA19" s="21">
        <f t="shared" si="16"/>
        <v>0.3819726708738902</v>
      </c>
      <c r="BB19" s="37">
        <v>1072074</v>
      </c>
      <c r="BC19" s="35">
        <v>1318027</v>
      </c>
      <c r="BD19" s="16">
        <f t="shared" si="17"/>
        <v>-0.18660695114743475</v>
      </c>
      <c r="BE19" s="18">
        <f t="shared" si="25"/>
        <v>6072151</v>
      </c>
      <c r="BF19" s="15">
        <f t="shared" si="25"/>
        <v>5908402</v>
      </c>
      <c r="BG19" s="16">
        <f t="shared" si="19"/>
        <v>2.7714600326788963E-2</v>
      </c>
      <c r="BH19" s="37">
        <v>15387775</v>
      </c>
      <c r="BI19" s="35">
        <v>14847775</v>
      </c>
      <c r="BJ19" s="21">
        <f t="shared" si="20"/>
        <v>3.6369085603735307E-2</v>
      </c>
    </row>
    <row r="20" spans="1:62" s="4" customFormat="1">
      <c r="A20" s="34" t="s">
        <v>32</v>
      </c>
      <c r="B20" s="35">
        <v>2187256</v>
      </c>
      <c r="C20" s="35">
        <v>2043182</v>
      </c>
      <c r="D20" s="16">
        <f t="shared" si="0"/>
        <v>7.051452097757327E-2</v>
      </c>
      <c r="E20" s="36">
        <v>1454314</v>
      </c>
      <c r="F20" s="36">
        <v>1348608</v>
      </c>
      <c r="G20" s="37">
        <v>1393571</v>
      </c>
      <c r="H20" s="35">
        <v>1240035</v>
      </c>
      <c r="I20" s="16">
        <f t="shared" si="1"/>
        <v>0.1238158600362087</v>
      </c>
      <c r="J20" s="102">
        <v>1531544</v>
      </c>
      <c r="K20" s="39">
        <v>1539378</v>
      </c>
      <c r="L20" s="19">
        <f t="shared" si="2"/>
        <v>-5.0890684419291343E-3</v>
      </c>
      <c r="M20" s="36">
        <v>1440025</v>
      </c>
      <c r="N20" s="38">
        <v>91286</v>
      </c>
      <c r="O20" s="36">
        <v>1486941</v>
      </c>
      <c r="P20" s="107">
        <v>52426</v>
      </c>
      <c r="Q20" s="102">
        <v>233</v>
      </c>
      <c r="R20" s="112">
        <v>11</v>
      </c>
      <c r="S20" s="100">
        <f t="shared" si="22"/>
        <v>5112371</v>
      </c>
      <c r="T20" s="39">
        <v>4822595</v>
      </c>
      <c r="U20" s="21">
        <f t="shared" si="4"/>
        <v>6.0087152248944786E-2</v>
      </c>
      <c r="V20" s="37">
        <v>3391505</v>
      </c>
      <c r="W20" s="35">
        <v>3606944</v>
      </c>
      <c r="X20" s="19">
        <f t="shared" si="5"/>
        <v>-5.9728956146810175E-2</v>
      </c>
      <c r="Y20" s="15">
        <f t="shared" si="23"/>
        <v>970396</v>
      </c>
      <c r="Z20" s="39">
        <v>533799</v>
      </c>
      <c r="AA20" s="19">
        <f t="shared" si="7"/>
        <v>0.8179052414860275</v>
      </c>
      <c r="AB20" s="35">
        <v>2421109</v>
      </c>
      <c r="AC20" s="35">
        <v>3073145</v>
      </c>
      <c r="AD20" s="16">
        <f t="shared" si="8"/>
        <v>-0.21217222096581845</v>
      </c>
      <c r="AE20" s="37">
        <v>3696</v>
      </c>
      <c r="AF20" s="35">
        <v>0</v>
      </c>
      <c r="AG20" s="40" t="s">
        <v>123</v>
      </c>
      <c r="AH20" s="100">
        <f t="shared" si="24"/>
        <v>3395201</v>
      </c>
      <c r="AI20" s="39">
        <v>3606944</v>
      </c>
      <c r="AJ20" s="19">
        <f t="shared" si="11"/>
        <v>-5.8704265993594573E-2</v>
      </c>
      <c r="AK20" s="36">
        <v>41745</v>
      </c>
      <c r="AL20" s="36">
        <v>46744</v>
      </c>
      <c r="AM20" s="37">
        <v>1843428</v>
      </c>
      <c r="AN20" s="35">
        <v>1505405</v>
      </c>
      <c r="AO20" s="16">
        <f t="shared" si="12"/>
        <v>0.22453957572879069</v>
      </c>
      <c r="AP20" s="37">
        <v>289641</v>
      </c>
      <c r="AQ20" s="35">
        <v>200608</v>
      </c>
      <c r="AR20" s="21">
        <f t="shared" si="13"/>
        <v>0.44381579996809695</v>
      </c>
      <c r="AS20" s="102">
        <v>1936037</v>
      </c>
      <c r="AT20" s="39">
        <v>1373183</v>
      </c>
      <c r="AU20" s="21">
        <f t="shared" si="14"/>
        <v>0.4098900146593718</v>
      </c>
      <c r="AV20" s="102">
        <v>9323</v>
      </c>
      <c r="AW20" s="39">
        <v>34998</v>
      </c>
      <c r="AX20" s="16">
        <f t="shared" si="15"/>
        <v>-0.7336133493342476</v>
      </c>
      <c r="AY20" s="102">
        <v>281000</v>
      </c>
      <c r="AZ20" s="39">
        <v>417944</v>
      </c>
      <c r="BA20" s="21">
        <f t="shared" si="16"/>
        <v>-0.32766112206419995</v>
      </c>
      <c r="BB20" s="37">
        <v>1014647</v>
      </c>
      <c r="BC20" s="35">
        <v>1448400</v>
      </c>
      <c r="BD20" s="16">
        <f t="shared" si="17"/>
        <v>-0.29947045015189178</v>
      </c>
      <c r="BE20" s="18">
        <f t="shared" si="25"/>
        <v>5374076</v>
      </c>
      <c r="BF20" s="15">
        <f t="shared" si="25"/>
        <v>4980538</v>
      </c>
      <c r="BG20" s="16">
        <f t="shared" si="19"/>
        <v>7.9015158603347624E-2</v>
      </c>
      <c r="BH20" s="37">
        <v>13881648</v>
      </c>
      <c r="BI20" s="35">
        <v>13410077</v>
      </c>
      <c r="BJ20" s="21">
        <f t="shared" si="20"/>
        <v>3.5165420750380427E-2</v>
      </c>
    </row>
    <row r="21" spans="1:62" s="4" customFormat="1">
      <c r="A21" s="34" t="s">
        <v>33</v>
      </c>
      <c r="B21" s="35">
        <v>1528337</v>
      </c>
      <c r="C21" s="35">
        <v>1451712</v>
      </c>
      <c r="D21" s="41">
        <f>((B21/C21)-1)</f>
        <v>5.2782507825243519E-2</v>
      </c>
      <c r="E21" s="36">
        <v>992324</v>
      </c>
      <c r="F21" s="36">
        <v>929260</v>
      </c>
      <c r="G21" s="37">
        <v>665304</v>
      </c>
      <c r="H21" s="35">
        <v>650782</v>
      </c>
      <c r="I21" s="41">
        <f>((G21/H21)-1)</f>
        <v>2.2314692170342765E-2</v>
      </c>
      <c r="J21" s="102">
        <v>985554</v>
      </c>
      <c r="K21" s="39">
        <v>1063550</v>
      </c>
      <c r="L21" s="42">
        <f>((J21/K21)-1)</f>
        <v>-7.33355272436651E-2</v>
      </c>
      <c r="M21" s="36">
        <v>965538</v>
      </c>
      <c r="N21" s="38">
        <v>20016</v>
      </c>
      <c r="O21" s="36">
        <v>1045035</v>
      </c>
      <c r="P21" s="107">
        <v>18515</v>
      </c>
      <c r="Q21" s="102">
        <v>0</v>
      </c>
      <c r="R21" s="112">
        <v>0</v>
      </c>
      <c r="S21" s="100">
        <f t="shared" si="22"/>
        <v>3179195</v>
      </c>
      <c r="T21" s="39">
        <v>3166044</v>
      </c>
      <c r="U21" s="43">
        <f>((S21/T21)-1)</f>
        <v>4.1537641296205408E-3</v>
      </c>
      <c r="V21" s="37">
        <v>1134612</v>
      </c>
      <c r="W21" s="35">
        <v>722142</v>
      </c>
      <c r="X21" s="42">
        <f>((V21/W21)-1)</f>
        <v>0.57117575213739125</v>
      </c>
      <c r="Y21" s="15">
        <f t="shared" si="23"/>
        <v>311227</v>
      </c>
      <c r="Z21" s="39">
        <v>449720</v>
      </c>
      <c r="AA21" s="42">
        <f>((Y21/Z21)-1)</f>
        <v>-0.30795383794360931</v>
      </c>
      <c r="AB21" s="35">
        <v>823385</v>
      </c>
      <c r="AC21" s="35">
        <v>272422</v>
      </c>
      <c r="AD21" s="41">
        <f>((AB21/AC21)-1)</f>
        <v>2.0224614752112533</v>
      </c>
      <c r="AE21" s="37">
        <v>18831</v>
      </c>
      <c r="AF21" s="35">
        <v>41886</v>
      </c>
      <c r="AG21" s="43">
        <f t="shared" si="9"/>
        <v>-0.55042257556224039</v>
      </c>
      <c r="AH21" s="100">
        <f t="shared" si="24"/>
        <v>1153443</v>
      </c>
      <c r="AI21" s="39">
        <v>764028</v>
      </c>
      <c r="AJ21" s="42">
        <f>((AH21/AI21)-1)</f>
        <v>0.50968681776060554</v>
      </c>
      <c r="AK21" s="36">
        <v>8486</v>
      </c>
      <c r="AL21" s="36">
        <v>9158</v>
      </c>
      <c r="AM21" s="37">
        <v>1363925</v>
      </c>
      <c r="AN21" s="35">
        <v>1327018</v>
      </c>
      <c r="AO21" s="41">
        <f>((AM21/AN21)-1)</f>
        <v>2.7811981450138523E-2</v>
      </c>
      <c r="AP21" s="37">
        <v>176446</v>
      </c>
      <c r="AQ21" s="35">
        <v>119411</v>
      </c>
      <c r="AR21" s="43">
        <f>((AP21/AQ21)-1)</f>
        <v>0.47763606367922562</v>
      </c>
      <c r="AS21" s="102">
        <v>1696488</v>
      </c>
      <c r="AT21" s="39">
        <v>1472628</v>
      </c>
      <c r="AU21" s="43">
        <f>((AS21/AT21)-1)</f>
        <v>0.15201395057000133</v>
      </c>
      <c r="AV21" s="102">
        <v>928593</v>
      </c>
      <c r="AW21" s="39">
        <v>930341</v>
      </c>
      <c r="AX21" s="41">
        <f>((AV21/AW21)-1)</f>
        <v>-1.8788809694509911E-3</v>
      </c>
      <c r="AY21" s="102">
        <v>470353</v>
      </c>
      <c r="AZ21" s="39">
        <v>453295</v>
      </c>
      <c r="BA21" s="43">
        <f>((AY21/AZ21)-1)</f>
        <v>3.7631123219978191E-2</v>
      </c>
      <c r="BB21" s="37">
        <v>709957</v>
      </c>
      <c r="BC21" s="35">
        <v>1046707</v>
      </c>
      <c r="BD21" s="41">
        <f>((BB21/BC21)-1)</f>
        <v>-0.32172327117330835</v>
      </c>
      <c r="BE21" s="18">
        <f t="shared" si="25"/>
        <v>5345762</v>
      </c>
      <c r="BF21" s="15">
        <f t="shared" si="25"/>
        <v>5349400</v>
      </c>
      <c r="BG21" s="41">
        <f>((BE21/BF21)-1)</f>
        <v>-6.8007627023591866E-4</v>
      </c>
      <c r="BH21" s="37">
        <v>9678400</v>
      </c>
      <c r="BI21" s="35">
        <v>9279472</v>
      </c>
      <c r="BJ21" s="43">
        <f>((BH21/BI21)-1)</f>
        <v>4.2990377038693683E-2</v>
      </c>
    </row>
    <row r="22" spans="1:62" s="4" customFormat="1">
      <c r="A22" s="44" t="s">
        <v>34</v>
      </c>
      <c r="B22" s="45">
        <f>SUM(B17:B21)</f>
        <v>7966642</v>
      </c>
      <c r="C22" s="45">
        <f>SUM(C17:C21)</f>
        <v>7406507</v>
      </c>
      <c r="D22" s="46">
        <f>((B22/C22)-1)</f>
        <v>7.5627417890781645E-2</v>
      </c>
      <c r="E22" s="47">
        <f>SUM(E17:E21)</f>
        <v>4849400</v>
      </c>
      <c r="F22" s="47">
        <v>4514148</v>
      </c>
      <c r="G22" s="10">
        <f>SUM(G17:G21)</f>
        <v>6512397</v>
      </c>
      <c r="H22" s="45">
        <v>6077404</v>
      </c>
      <c r="I22" s="46">
        <f>((G22/H22)-1)</f>
        <v>7.1575462154564784E-2</v>
      </c>
      <c r="J22" s="103">
        <f>SUM(J17:J21)</f>
        <v>5103012</v>
      </c>
      <c r="K22" s="65">
        <v>5209791</v>
      </c>
      <c r="L22" s="48">
        <f>((J22/K22)-1)</f>
        <v>-2.0495831790565133E-2</v>
      </c>
      <c r="M22" s="47">
        <f t="shared" ref="M22:S22" si="26">SUM(M17:M21)</f>
        <v>4931082</v>
      </c>
      <c r="N22" s="49">
        <f t="shared" si="26"/>
        <v>171603</v>
      </c>
      <c r="O22" s="47">
        <v>5082593</v>
      </c>
      <c r="P22" s="108">
        <v>127137</v>
      </c>
      <c r="Q22" s="103">
        <f t="shared" si="26"/>
        <v>327</v>
      </c>
      <c r="R22" s="113">
        <v>61</v>
      </c>
      <c r="S22" s="103">
        <f t="shared" si="26"/>
        <v>19582051</v>
      </c>
      <c r="T22" s="65">
        <f t="shared" ref="T22" si="27">SUM(T17:T21)</f>
        <v>18693702</v>
      </c>
      <c r="U22" s="50">
        <f>((S22/T22)-1)</f>
        <v>4.7521298884511953E-2</v>
      </c>
      <c r="V22" s="10">
        <f>SUM(V17:V21)</f>
        <v>8390089</v>
      </c>
      <c r="W22" s="45">
        <v>8221005</v>
      </c>
      <c r="X22" s="48">
        <f>((V22/W22)-1)</f>
        <v>2.0567315066710279E-2</v>
      </c>
      <c r="Y22" s="45">
        <f>SUM(Y17:Y21)</f>
        <v>3190934</v>
      </c>
      <c r="Z22" s="45">
        <v>2997635</v>
      </c>
      <c r="AA22" s="48">
        <f>((Y22/Z22)-1)</f>
        <v>6.4483834756399627E-2</v>
      </c>
      <c r="AB22" s="45">
        <f>SUM(AB17:AB21)</f>
        <v>5199155</v>
      </c>
      <c r="AC22" s="45">
        <v>5223370</v>
      </c>
      <c r="AD22" s="46">
        <f>((AB22/AC22)-1)</f>
        <v>-4.6358959828616264E-3</v>
      </c>
      <c r="AE22" s="10">
        <f>SUM(AE17:AE21)</f>
        <v>648452</v>
      </c>
      <c r="AF22" s="45">
        <v>634681</v>
      </c>
      <c r="AG22" s="50">
        <f>((AE22/AF22)-1)</f>
        <v>2.1697514184291E-2</v>
      </c>
      <c r="AH22" s="103">
        <f>SUM(AH17:AH21)</f>
        <v>9038541</v>
      </c>
      <c r="AI22" s="65">
        <v>8855686</v>
      </c>
      <c r="AJ22" s="48">
        <f>((AH22/AI22)-1)</f>
        <v>2.0648315669729023E-2</v>
      </c>
      <c r="AK22" s="47">
        <f>SUM(AK17:AK21)</f>
        <v>66808</v>
      </c>
      <c r="AL22" s="47">
        <v>72815</v>
      </c>
      <c r="AM22" s="10">
        <f>SUM(AM17:AM21)</f>
        <v>7407083</v>
      </c>
      <c r="AN22" s="45">
        <v>6649871</v>
      </c>
      <c r="AO22" s="46">
        <f>((AM22/AN22)-1)</f>
        <v>0.11386867504647835</v>
      </c>
      <c r="AP22" s="10">
        <f>SUM(AP17:AP21)</f>
        <v>1174481</v>
      </c>
      <c r="AQ22" s="45">
        <v>830515</v>
      </c>
      <c r="AR22" s="50">
        <f>((AP22/AQ22)-1)</f>
        <v>0.41415988874373122</v>
      </c>
      <c r="AS22" s="103">
        <f>SUM(AS17:AS21)</f>
        <v>7639493</v>
      </c>
      <c r="AT22" s="65">
        <v>6639600</v>
      </c>
      <c r="AU22" s="50">
        <f>((AS22/AT22)-1)</f>
        <v>0.15059536719079469</v>
      </c>
      <c r="AV22" s="103">
        <f>SUM(AV17:AV21)</f>
        <v>1586618</v>
      </c>
      <c r="AW22" s="65">
        <v>1657468</v>
      </c>
      <c r="AX22" s="46">
        <f>((AV22/AW22)-1)</f>
        <v>-4.2745923299876698E-2</v>
      </c>
      <c r="AY22" s="103">
        <f>SUM(AY17:AY21)</f>
        <v>1826879</v>
      </c>
      <c r="AZ22" s="65">
        <v>1693885</v>
      </c>
      <c r="BA22" s="50">
        <f>((AY22/AZ22)-1)</f>
        <v>7.8514184847259472E-2</v>
      </c>
      <c r="BB22" s="10">
        <f>SUM(BB17:BB21)</f>
        <v>3892145</v>
      </c>
      <c r="BC22" s="45">
        <v>5134073</v>
      </c>
      <c r="BD22" s="46">
        <f>((BB22/BC22)-1)</f>
        <v>-0.24189917050263987</v>
      </c>
      <c r="BE22" s="10">
        <f>SUM(BE17:BE21)</f>
        <v>23526699</v>
      </c>
      <c r="BF22" s="45">
        <f>SUM(BF17:BF21)</f>
        <v>22605412</v>
      </c>
      <c r="BG22" s="46">
        <f>((BE22/BF22)-1)</f>
        <v>4.0755151907870601E-2</v>
      </c>
      <c r="BH22" s="10">
        <f>SUM(BH17:BH21)</f>
        <v>52147291</v>
      </c>
      <c r="BI22" s="45">
        <f>SUM(BI17:BI21)</f>
        <v>50154800</v>
      </c>
      <c r="BJ22" s="50">
        <f>((BH22/BI22)-1)</f>
        <v>3.9726825747485872E-2</v>
      </c>
    </row>
    <row r="23" spans="1:62" s="4" customFormat="1" ht="15.05" thickBot="1">
      <c r="A23" s="51" t="s">
        <v>35</v>
      </c>
      <c r="B23" s="52">
        <f>B16+B22</f>
        <v>76669438</v>
      </c>
      <c r="C23" s="52">
        <f>C16+C22</f>
        <v>71462112</v>
      </c>
      <c r="D23" s="53">
        <f>((B23/C23)-1)</f>
        <v>7.286834735586889E-2</v>
      </c>
      <c r="E23" s="54">
        <f>E16+E22</f>
        <v>48215103</v>
      </c>
      <c r="F23" s="54">
        <v>46228422</v>
      </c>
      <c r="G23" s="11">
        <f>G16+G22</f>
        <v>105780363</v>
      </c>
      <c r="H23" s="52">
        <v>98347484</v>
      </c>
      <c r="I23" s="53">
        <f>((G23/H23)-1)</f>
        <v>7.5577723981225642E-2</v>
      </c>
      <c r="J23" s="104">
        <f>J16+J22</f>
        <v>59424645</v>
      </c>
      <c r="K23" s="67">
        <v>59950299</v>
      </c>
      <c r="L23" s="55">
        <f>((J23/K23)-1)</f>
        <v>-8.7681631079103983E-3</v>
      </c>
      <c r="M23" s="54">
        <f t="shared" ref="M23:S23" si="28">M16+M22</f>
        <v>57273337</v>
      </c>
      <c r="N23" s="56">
        <f t="shared" si="28"/>
        <v>2143810</v>
      </c>
      <c r="O23" s="54">
        <v>57823220</v>
      </c>
      <c r="P23" s="109">
        <v>2126117</v>
      </c>
      <c r="Q23" s="104">
        <f t="shared" si="28"/>
        <v>7498</v>
      </c>
      <c r="R23" s="114">
        <v>962</v>
      </c>
      <c r="S23" s="104">
        <f t="shared" si="28"/>
        <v>241874446</v>
      </c>
      <c r="T23" s="67">
        <f>T16+T22</f>
        <v>229759895</v>
      </c>
      <c r="U23" s="57">
        <f>((S23/T23)-1)</f>
        <v>5.2727004423465562E-2</v>
      </c>
      <c r="V23" s="11">
        <f>V16+V22</f>
        <v>55352649</v>
      </c>
      <c r="W23" s="52">
        <v>58424495</v>
      </c>
      <c r="X23" s="55">
        <f>((V23/W23)-1)</f>
        <v>-5.257804966906432E-2</v>
      </c>
      <c r="Y23" s="52">
        <f>Y16+Y22</f>
        <v>22748306</v>
      </c>
      <c r="Z23" s="52">
        <v>32118971</v>
      </c>
      <c r="AA23" s="55">
        <f>((Y23/Z23)-1)</f>
        <v>-0.29174860552039483</v>
      </c>
      <c r="AB23" s="52">
        <f>AB16+AB22</f>
        <v>32604343</v>
      </c>
      <c r="AC23" s="52">
        <v>26305524</v>
      </c>
      <c r="AD23" s="53">
        <f>((AB23/AC23)-1)</f>
        <v>0.23944852799738947</v>
      </c>
      <c r="AE23" s="11">
        <f>AE16+AE22</f>
        <v>8210451</v>
      </c>
      <c r="AF23" s="52">
        <v>3661825</v>
      </c>
      <c r="AG23" s="57">
        <f>((AE23/AF23)-1)</f>
        <v>1.2421745987315069</v>
      </c>
      <c r="AH23" s="104">
        <f>AH16+AH22</f>
        <v>63563100</v>
      </c>
      <c r="AI23" s="67">
        <v>62086320</v>
      </c>
      <c r="AJ23" s="55">
        <f>((AH23/AI23)-1)</f>
        <v>2.3785916124518192E-2</v>
      </c>
      <c r="AK23" s="54">
        <f>AK16+AK22</f>
        <v>1170667</v>
      </c>
      <c r="AL23" s="54">
        <v>947519</v>
      </c>
      <c r="AM23" s="11">
        <f>AM16+AM22</f>
        <v>76189995</v>
      </c>
      <c r="AN23" s="52">
        <v>66890484</v>
      </c>
      <c r="AO23" s="53">
        <f>((AM23/AN23)-1)</f>
        <v>0.13902591884370286</v>
      </c>
      <c r="AP23" s="11">
        <f>AP16+AP22</f>
        <v>12394242</v>
      </c>
      <c r="AQ23" s="52">
        <v>8404904</v>
      </c>
      <c r="AR23" s="57">
        <f>((AP23/AQ23)-1)</f>
        <v>0.474644088736766</v>
      </c>
      <c r="AS23" s="104">
        <f>AS16+AS22</f>
        <v>64405823</v>
      </c>
      <c r="AT23" s="67">
        <v>63371148</v>
      </c>
      <c r="AU23" s="57">
        <f>((AS23/AT23)-1)</f>
        <v>1.6327225127750644E-2</v>
      </c>
      <c r="AV23" s="104">
        <f>AV16+AV22</f>
        <v>14064310</v>
      </c>
      <c r="AW23" s="67">
        <v>14861347</v>
      </c>
      <c r="AX23" s="53">
        <f>((AV23/AW23)-1)</f>
        <v>-5.3631544973682388E-2</v>
      </c>
      <c r="AY23" s="104">
        <f>AY16+AY22</f>
        <v>13259409</v>
      </c>
      <c r="AZ23" s="67">
        <v>13005264</v>
      </c>
      <c r="BA23" s="57">
        <f>((AY23/AZ23)-1)</f>
        <v>1.9541702498311553E-2</v>
      </c>
      <c r="BB23" s="11">
        <f>BB16+BB22</f>
        <v>43408572</v>
      </c>
      <c r="BC23" s="52">
        <v>44005949</v>
      </c>
      <c r="BD23" s="53">
        <f>((BB23/BC23)-1)</f>
        <v>-1.3574914609840616E-2</v>
      </c>
      <c r="BE23" s="11">
        <f>BE16+BE22</f>
        <v>223722351</v>
      </c>
      <c r="BF23" s="52">
        <f>BF16+BF22</f>
        <v>210539096</v>
      </c>
      <c r="BG23" s="53">
        <f>((BE23/BF23)-1)</f>
        <v>6.2616660043035344E-2</v>
      </c>
      <c r="BH23" s="11">
        <f>BH16+BH22</f>
        <v>529159897</v>
      </c>
      <c r="BI23" s="52">
        <f>BI16+BI22</f>
        <v>502385311</v>
      </c>
      <c r="BJ23" s="57">
        <f>((BH23/BI23)-1)</f>
        <v>5.329492207227382E-2</v>
      </c>
    </row>
    <row r="24" spans="1:62">
      <c r="C24" s="355"/>
      <c r="G24" s="6"/>
      <c r="H24" s="6"/>
      <c r="I24" s="6"/>
      <c r="T24" s="358"/>
      <c r="BI24" s="394"/>
      <c r="BJ24" s="395"/>
    </row>
    <row r="25" spans="1:62">
      <c r="V25" t="s">
        <v>80</v>
      </c>
    </row>
    <row r="26" spans="1:62">
      <c r="V26" t="s">
        <v>81</v>
      </c>
    </row>
    <row r="27" spans="1:62">
      <c r="O27" s="5"/>
    </row>
    <row r="28" spans="1:62">
      <c r="O28" s="5"/>
    </row>
  </sheetData>
  <mergeCells count="70">
    <mergeCell ref="AS3:AU3"/>
    <mergeCell ref="B3:F3"/>
    <mergeCell ref="G3:I3"/>
    <mergeCell ref="J3:L3"/>
    <mergeCell ref="M3:P3"/>
    <mergeCell ref="Q3:R3"/>
    <mergeCell ref="S3:U3"/>
    <mergeCell ref="V3:AD3"/>
    <mergeCell ref="AE3:AG3"/>
    <mergeCell ref="AH3:AL3"/>
    <mergeCell ref="AM3:AO3"/>
    <mergeCell ref="AP3:AR3"/>
    <mergeCell ref="B4:B5"/>
    <mergeCell ref="C4:C5"/>
    <mergeCell ref="D4:D5"/>
    <mergeCell ref="E4:F4"/>
    <mergeCell ref="G4:G5"/>
    <mergeCell ref="AV3:AX3"/>
    <mergeCell ref="AY3:BA3"/>
    <mergeCell ref="BB3:BD3"/>
    <mergeCell ref="BE3:BG3"/>
    <mergeCell ref="BH3:BJ3"/>
    <mergeCell ref="U4:U5"/>
    <mergeCell ref="H4:H5"/>
    <mergeCell ref="I4:I5"/>
    <mergeCell ref="J4:J5"/>
    <mergeCell ref="K4:K5"/>
    <mergeCell ref="L4:L5"/>
    <mergeCell ref="M4:N4"/>
    <mergeCell ref="O4:P4"/>
    <mergeCell ref="Q4:Q5"/>
    <mergeCell ref="R4:R5"/>
    <mergeCell ref="S4:S5"/>
    <mergeCell ref="T4:T5"/>
    <mergeCell ref="AK4:AL4"/>
    <mergeCell ref="V4:V5"/>
    <mergeCell ref="W4:W5"/>
    <mergeCell ref="X4:X5"/>
    <mergeCell ref="Y4:AA4"/>
    <mergeCell ref="AB4:AD4"/>
    <mergeCell ref="AE4:AE5"/>
    <mergeCell ref="AF4:AF5"/>
    <mergeCell ref="AG4:AG5"/>
    <mergeCell ref="AH4:AH5"/>
    <mergeCell ref="AI4:AI5"/>
    <mergeCell ref="AJ4:AJ5"/>
    <mergeCell ref="AX4:AX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BJ4:BJ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  <mergeCell ref="BI4:BI5"/>
  </mergeCells>
  <phoneticPr fontId="3"/>
  <printOptions horizontalCentered="1"/>
  <pageMargins left="0.19685039370078741" right="0.19685039370078741" top="0.59055118110236227" bottom="0.59055118110236227" header="0.39370078740157483" footer="0.59055118110236227"/>
  <pageSetup paperSize="9" fitToWidth="0" fitToHeight="0" orientation="landscape" r:id="rId1"/>
  <colBreaks count="6" manualBreakCount="6">
    <brk id="9" max="25" man="1"/>
    <brk id="16" max="25" man="1"/>
    <brk id="21" max="25" man="1"/>
    <brk id="38" max="25" man="1"/>
    <brk id="47" max="25" man="1"/>
    <brk id="56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55C1-58C2-4382-B0F8-DA0326C968A3}">
  <sheetPr>
    <pageSetUpPr fitToPage="1"/>
  </sheetPr>
  <dimension ref="A1:AQ25"/>
  <sheetViews>
    <sheetView view="pageBreakPreview" zoomScale="55" zoomScaleNormal="100" zoomScaleSheetLayoutView="55" workbookViewId="0">
      <pane xSplit="1" topLeftCell="B1" activePane="topRight" state="frozen"/>
      <selection activeCell="K20" sqref="K20"/>
      <selection pane="topRight" activeCell="C49" sqref="C49"/>
    </sheetView>
  </sheetViews>
  <sheetFormatPr defaultRowHeight="14.4"/>
  <cols>
    <col min="1" max="1" width="9.5" customWidth="1"/>
    <col min="2" max="3" width="13.59765625" customWidth="1"/>
    <col min="4" max="4" width="11.19921875" customWidth="1"/>
    <col min="5" max="6" width="13.59765625" customWidth="1"/>
    <col min="7" max="7" width="11.19921875" customWidth="1"/>
    <col min="8" max="9" width="13.59765625" customWidth="1"/>
    <col min="10" max="10" width="11.19921875" customWidth="1"/>
    <col min="11" max="12" width="13.59765625" customWidth="1"/>
    <col min="13" max="13" width="11.19921875" customWidth="1"/>
    <col min="14" max="15" width="13.59765625" customWidth="1"/>
    <col min="16" max="16" width="11.19921875" customWidth="1"/>
    <col min="17" max="18" width="13.59765625" customWidth="1"/>
    <col min="19" max="19" width="11.19921875" customWidth="1"/>
    <col min="20" max="21" width="13.59765625" customWidth="1"/>
    <col min="22" max="22" width="11.19921875" customWidth="1"/>
    <col min="23" max="24" width="13.59765625" customWidth="1"/>
    <col min="25" max="25" width="11.19921875" customWidth="1"/>
    <col min="26" max="27" width="13.59765625" customWidth="1"/>
    <col min="28" max="28" width="11.19921875" customWidth="1"/>
    <col min="29" max="30" width="13.59765625" customWidth="1"/>
    <col min="31" max="31" width="11.19921875" customWidth="1"/>
    <col min="32" max="33" width="13.59765625" customWidth="1"/>
    <col min="34" max="34" width="11.19921875" customWidth="1"/>
    <col min="35" max="36" width="13.59765625" customWidth="1"/>
    <col min="37" max="37" width="11.19921875" customWidth="1"/>
    <col min="38" max="39" width="13.59765625" customWidth="1"/>
    <col min="40" max="40" width="11.19921875" customWidth="1"/>
    <col min="41" max="42" width="13.59765625" customWidth="1"/>
    <col min="43" max="43" width="11.19921875" customWidth="1"/>
  </cols>
  <sheetData>
    <row r="1" spans="1:43">
      <c r="A1" s="262"/>
      <c r="B1" s="405" t="s">
        <v>121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</row>
    <row r="2" spans="1:43" ht="15.05" thickBot="1">
      <c r="A2" s="262"/>
      <c r="B2" s="406"/>
      <c r="C2" s="406"/>
      <c r="D2" s="406"/>
      <c r="E2" s="406"/>
      <c r="F2" s="406"/>
      <c r="G2" s="406"/>
      <c r="H2" s="262"/>
      <c r="I2" s="262"/>
      <c r="J2" s="262"/>
      <c r="K2" s="262"/>
      <c r="L2" s="262" t="s">
        <v>101</v>
      </c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 t="s">
        <v>101</v>
      </c>
      <c r="Y2" s="262"/>
      <c r="Z2" s="262"/>
      <c r="AA2" s="262"/>
      <c r="AB2" s="262"/>
      <c r="AC2" s="262"/>
      <c r="AD2" s="262"/>
      <c r="AE2" s="262"/>
      <c r="AF2" s="262"/>
      <c r="AG2" s="262" t="s">
        <v>101</v>
      </c>
      <c r="AH2" s="262"/>
      <c r="AI2" s="262"/>
      <c r="AJ2" s="262"/>
      <c r="AK2" s="262"/>
      <c r="AL2" s="262"/>
      <c r="AM2" s="262"/>
      <c r="AN2" s="262"/>
      <c r="AO2" s="262"/>
      <c r="AP2" s="262" t="s">
        <v>101</v>
      </c>
      <c r="AQ2" s="262"/>
    </row>
    <row r="3" spans="1:43">
      <c r="A3" s="262"/>
      <c r="B3" s="505" t="s">
        <v>82</v>
      </c>
      <c r="C3" s="471"/>
      <c r="D3" s="472"/>
      <c r="E3" s="505" t="s">
        <v>83</v>
      </c>
      <c r="F3" s="471"/>
      <c r="G3" s="472"/>
      <c r="H3" s="505" t="s">
        <v>84</v>
      </c>
      <c r="I3" s="471"/>
      <c r="J3" s="472"/>
      <c r="K3" s="505" t="s">
        <v>85</v>
      </c>
      <c r="L3" s="471"/>
      <c r="M3" s="472"/>
      <c r="N3" s="505" t="s">
        <v>86</v>
      </c>
      <c r="O3" s="471"/>
      <c r="P3" s="472"/>
      <c r="Q3" s="505" t="s">
        <v>87</v>
      </c>
      <c r="R3" s="471"/>
      <c r="S3" s="472"/>
      <c r="T3" s="505" t="s">
        <v>88</v>
      </c>
      <c r="U3" s="471"/>
      <c r="V3" s="472"/>
      <c r="W3" s="505" t="s">
        <v>89</v>
      </c>
      <c r="X3" s="471"/>
      <c r="Y3" s="472"/>
      <c r="Z3" s="505" t="s">
        <v>90</v>
      </c>
      <c r="AA3" s="471"/>
      <c r="AB3" s="472"/>
      <c r="AC3" s="505" t="s">
        <v>91</v>
      </c>
      <c r="AD3" s="471"/>
      <c r="AE3" s="472"/>
      <c r="AF3" s="505" t="s">
        <v>92</v>
      </c>
      <c r="AG3" s="471"/>
      <c r="AH3" s="472"/>
      <c r="AI3" s="505" t="s">
        <v>93</v>
      </c>
      <c r="AJ3" s="471"/>
      <c r="AK3" s="472"/>
      <c r="AL3" s="505" t="s">
        <v>94</v>
      </c>
      <c r="AM3" s="471"/>
      <c r="AN3" s="472"/>
      <c r="AO3" s="505" t="s">
        <v>72</v>
      </c>
      <c r="AP3" s="471"/>
      <c r="AQ3" s="472"/>
    </row>
    <row r="4" spans="1:43">
      <c r="A4" s="262"/>
      <c r="B4" s="506"/>
      <c r="C4" s="507"/>
      <c r="D4" s="442"/>
      <c r="E4" s="506"/>
      <c r="F4" s="507"/>
      <c r="G4" s="442"/>
      <c r="H4" s="506"/>
      <c r="I4" s="507"/>
      <c r="J4" s="442"/>
      <c r="K4" s="506"/>
      <c r="L4" s="507"/>
      <c r="M4" s="442"/>
      <c r="N4" s="506"/>
      <c r="O4" s="507"/>
      <c r="P4" s="442"/>
      <c r="Q4" s="506"/>
      <c r="R4" s="507"/>
      <c r="S4" s="442"/>
      <c r="T4" s="506"/>
      <c r="U4" s="507"/>
      <c r="V4" s="442"/>
      <c r="W4" s="506"/>
      <c r="X4" s="507"/>
      <c r="Y4" s="442"/>
      <c r="Z4" s="506"/>
      <c r="AA4" s="507"/>
      <c r="AB4" s="442"/>
      <c r="AC4" s="506"/>
      <c r="AD4" s="507"/>
      <c r="AE4" s="442"/>
      <c r="AF4" s="506"/>
      <c r="AG4" s="507"/>
      <c r="AH4" s="442"/>
      <c r="AI4" s="506"/>
      <c r="AJ4" s="507"/>
      <c r="AK4" s="442"/>
      <c r="AL4" s="506"/>
      <c r="AM4" s="507"/>
      <c r="AN4" s="442"/>
      <c r="AO4" s="506"/>
      <c r="AP4" s="507"/>
      <c r="AQ4" s="442"/>
    </row>
    <row r="5" spans="1:43">
      <c r="A5" s="262"/>
      <c r="B5" s="502" t="s">
        <v>114</v>
      </c>
      <c r="C5" s="503" t="s">
        <v>110</v>
      </c>
      <c r="D5" s="501" t="s">
        <v>54</v>
      </c>
      <c r="E5" s="502" t="s">
        <v>114</v>
      </c>
      <c r="F5" s="503" t="s">
        <v>110</v>
      </c>
      <c r="G5" s="501" t="s">
        <v>54</v>
      </c>
      <c r="H5" s="502" t="s">
        <v>114</v>
      </c>
      <c r="I5" s="503" t="s">
        <v>110</v>
      </c>
      <c r="J5" s="501" t="s">
        <v>54</v>
      </c>
      <c r="K5" s="502" t="s">
        <v>114</v>
      </c>
      <c r="L5" s="503" t="s">
        <v>110</v>
      </c>
      <c r="M5" s="501" t="s">
        <v>54</v>
      </c>
      <c r="N5" s="502" t="s">
        <v>114</v>
      </c>
      <c r="O5" s="503" t="s">
        <v>110</v>
      </c>
      <c r="P5" s="501" t="s">
        <v>54</v>
      </c>
      <c r="Q5" s="502" t="s">
        <v>114</v>
      </c>
      <c r="R5" s="503" t="s">
        <v>110</v>
      </c>
      <c r="S5" s="501" t="s">
        <v>54</v>
      </c>
      <c r="T5" s="502" t="s">
        <v>114</v>
      </c>
      <c r="U5" s="503" t="s">
        <v>110</v>
      </c>
      <c r="V5" s="504" t="s">
        <v>54</v>
      </c>
      <c r="W5" s="502" t="s">
        <v>114</v>
      </c>
      <c r="X5" s="503" t="s">
        <v>110</v>
      </c>
      <c r="Y5" s="501" t="s">
        <v>54</v>
      </c>
      <c r="Z5" s="502" t="s">
        <v>114</v>
      </c>
      <c r="AA5" s="503" t="s">
        <v>110</v>
      </c>
      <c r="AB5" s="501" t="s">
        <v>54</v>
      </c>
      <c r="AC5" s="502" t="s">
        <v>114</v>
      </c>
      <c r="AD5" s="503" t="s">
        <v>110</v>
      </c>
      <c r="AE5" s="501" t="s">
        <v>54</v>
      </c>
      <c r="AF5" s="502" t="s">
        <v>114</v>
      </c>
      <c r="AG5" s="503" t="s">
        <v>110</v>
      </c>
      <c r="AH5" s="501" t="s">
        <v>54</v>
      </c>
      <c r="AI5" s="502" t="s">
        <v>114</v>
      </c>
      <c r="AJ5" s="503" t="s">
        <v>110</v>
      </c>
      <c r="AK5" s="501" t="s">
        <v>54</v>
      </c>
      <c r="AL5" s="502" t="s">
        <v>114</v>
      </c>
      <c r="AM5" s="503" t="s">
        <v>110</v>
      </c>
      <c r="AN5" s="501" t="s">
        <v>54</v>
      </c>
      <c r="AO5" s="502" t="s">
        <v>114</v>
      </c>
      <c r="AP5" s="503" t="s">
        <v>110</v>
      </c>
      <c r="AQ5" s="501" t="s">
        <v>54</v>
      </c>
    </row>
    <row r="6" spans="1:43" ht="15.05" thickBot="1">
      <c r="A6" s="262"/>
      <c r="B6" s="502"/>
      <c r="C6" s="503"/>
      <c r="D6" s="501"/>
      <c r="E6" s="502"/>
      <c r="F6" s="503"/>
      <c r="G6" s="501"/>
      <c r="H6" s="502"/>
      <c r="I6" s="503"/>
      <c r="J6" s="501"/>
      <c r="K6" s="502"/>
      <c r="L6" s="503"/>
      <c r="M6" s="501"/>
      <c r="N6" s="502"/>
      <c r="O6" s="503"/>
      <c r="P6" s="501"/>
      <c r="Q6" s="502"/>
      <c r="R6" s="503"/>
      <c r="S6" s="501"/>
      <c r="T6" s="502"/>
      <c r="U6" s="503"/>
      <c r="V6" s="504"/>
      <c r="W6" s="502"/>
      <c r="X6" s="503"/>
      <c r="Y6" s="501"/>
      <c r="Z6" s="502"/>
      <c r="AA6" s="503"/>
      <c r="AB6" s="501"/>
      <c r="AC6" s="502"/>
      <c r="AD6" s="503"/>
      <c r="AE6" s="501"/>
      <c r="AF6" s="502"/>
      <c r="AG6" s="503"/>
      <c r="AH6" s="501"/>
      <c r="AI6" s="502"/>
      <c r="AJ6" s="503"/>
      <c r="AK6" s="501"/>
      <c r="AL6" s="502"/>
      <c r="AM6" s="503"/>
      <c r="AN6" s="501"/>
      <c r="AO6" s="502"/>
      <c r="AP6" s="503"/>
      <c r="AQ6" s="501"/>
    </row>
    <row r="7" spans="1:43">
      <c r="A7" s="335" t="s">
        <v>18</v>
      </c>
      <c r="B7" s="15">
        <v>716569</v>
      </c>
      <c r="C7" s="15">
        <v>716819</v>
      </c>
      <c r="D7" s="16">
        <f>((B7/C7)-1)</f>
        <v>-3.4876307687159436E-4</v>
      </c>
      <c r="E7" s="100">
        <v>19598419</v>
      </c>
      <c r="F7" s="22">
        <v>18812367</v>
      </c>
      <c r="G7" s="21">
        <f>((E7/F7)-1)</f>
        <v>4.1783790418292499E-2</v>
      </c>
      <c r="H7" s="18">
        <v>71470185</v>
      </c>
      <c r="I7" s="15">
        <v>67833654</v>
      </c>
      <c r="J7" s="16">
        <f>((H7/I7)-1)</f>
        <v>5.3609540184876403E-2</v>
      </c>
      <c r="K7" s="100">
        <v>11841057</v>
      </c>
      <c r="L7" s="22">
        <v>11732123</v>
      </c>
      <c r="M7" s="21">
        <f>((K7/L7)-1)</f>
        <v>9.2851055175606767E-3</v>
      </c>
      <c r="N7" s="18">
        <v>756587</v>
      </c>
      <c r="O7" s="15">
        <v>621086</v>
      </c>
      <c r="P7" s="16">
        <f>((N7/O7)-1)</f>
        <v>0.21816785437121422</v>
      </c>
      <c r="Q7" s="100">
        <v>3975868</v>
      </c>
      <c r="R7" s="22">
        <v>5418307</v>
      </c>
      <c r="S7" s="21">
        <f>((Q7/R7)-1)</f>
        <v>-0.26621581242997117</v>
      </c>
      <c r="T7" s="18">
        <v>4980218</v>
      </c>
      <c r="U7" s="15">
        <v>4117938</v>
      </c>
      <c r="V7" s="16">
        <f>((T7/U7)-1)</f>
        <v>0.20939606181540382</v>
      </c>
      <c r="W7" s="100">
        <v>23538051</v>
      </c>
      <c r="X7" s="22">
        <v>21826455</v>
      </c>
      <c r="Y7" s="21">
        <f>((W7/X7)-1)</f>
        <v>7.8418414717369433E-2</v>
      </c>
      <c r="Z7" s="18">
        <v>4765982</v>
      </c>
      <c r="AA7" s="15">
        <v>4748247</v>
      </c>
      <c r="AB7" s="21">
        <f>((Z7/AA7)-1)</f>
        <v>3.7350626452246072E-3</v>
      </c>
      <c r="AC7" s="100">
        <v>19390955</v>
      </c>
      <c r="AD7" s="22">
        <v>19284082</v>
      </c>
      <c r="AE7" s="16">
        <f>((AC7/AD7)-1)</f>
        <v>5.5420320241326149E-3</v>
      </c>
      <c r="AF7" s="18">
        <v>2397238</v>
      </c>
      <c r="AG7" s="15">
        <v>1034465</v>
      </c>
      <c r="AH7" s="21">
        <f>((AF7/AG7)-1)</f>
        <v>1.3173698481823939</v>
      </c>
      <c r="AI7" s="100">
        <v>22697482</v>
      </c>
      <c r="AJ7" s="22">
        <v>22293222</v>
      </c>
      <c r="AK7" s="21">
        <f t="shared" ref="AK7:AK16" si="0">((AI7/AJ7)-1)</f>
        <v>1.8133762809162457E-2</v>
      </c>
      <c r="AL7" s="58">
        <v>0</v>
      </c>
      <c r="AM7" s="59">
        <v>0</v>
      </c>
      <c r="AN7" s="60" t="s">
        <v>98</v>
      </c>
      <c r="AO7" s="18">
        <f>B7+E7+H7+K7+N7+Q7+T7+W7+Z7+AC7+AF7+AI7+AL7</f>
        <v>186128611</v>
      </c>
      <c r="AP7" s="15">
        <v>178438765</v>
      </c>
      <c r="AQ7" s="21">
        <f>((AO7/AP7)-1)</f>
        <v>4.3095153679190812E-2</v>
      </c>
    </row>
    <row r="8" spans="1:43">
      <c r="A8" s="23" t="s">
        <v>19</v>
      </c>
      <c r="B8" s="15">
        <v>408692</v>
      </c>
      <c r="C8" s="15">
        <v>415350</v>
      </c>
      <c r="D8" s="16">
        <f t="shared" ref="D8:D21" si="1">((B8/C8)-1)</f>
        <v>-1.602985433971349E-2</v>
      </c>
      <c r="E8" s="100">
        <v>8618441</v>
      </c>
      <c r="F8" s="22">
        <v>8125978</v>
      </c>
      <c r="G8" s="21">
        <f t="shared" ref="G8:G21" si="2">((E8/F8)-1)</f>
        <v>6.0603535968224431E-2</v>
      </c>
      <c r="H8" s="18">
        <v>27260442</v>
      </c>
      <c r="I8" s="15">
        <v>25488573</v>
      </c>
      <c r="J8" s="16">
        <f t="shared" ref="J8:J21" si="3">((H8/I8)-1)</f>
        <v>6.9516210264105371E-2</v>
      </c>
      <c r="K8" s="100">
        <v>6778586</v>
      </c>
      <c r="L8" s="22">
        <v>5978829</v>
      </c>
      <c r="M8" s="21">
        <f t="shared" ref="M8:M21" si="4">((K8/L8)-1)</f>
        <v>0.13376482250955823</v>
      </c>
      <c r="N8" s="18">
        <v>84033</v>
      </c>
      <c r="O8" s="15">
        <v>81753</v>
      </c>
      <c r="P8" s="16">
        <f t="shared" ref="P8:P21" si="5">((N8/O8)-1)</f>
        <v>2.7888884811566594E-2</v>
      </c>
      <c r="Q8" s="100">
        <v>1021671</v>
      </c>
      <c r="R8" s="22">
        <v>1057172</v>
      </c>
      <c r="S8" s="21">
        <f t="shared" ref="S8:S21" si="6">((Q8/R8)-1)</f>
        <v>-3.3581101277748604E-2</v>
      </c>
      <c r="T8" s="18">
        <v>5003778</v>
      </c>
      <c r="U8" s="15">
        <v>3784021</v>
      </c>
      <c r="V8" s="16">
        <f t="shared" ref="V8:V21" si="7">((T8/U8)-1)</f>
        <v>0.32234414132479716</v>
      </c>
      <c r="W8" s="100">
        <v>8876701</v>
      </c>
      <c r="X8" s="22">
        <v>8212594</v>
      </c>
      <c r="Y8" s="21">
        <f t="shared" ref="Y8:Y21" si="8">((W8/X8)-1)</f>
        <v>8.0864462555923167E-2</v>
      </c>
      <c r="Z8" s="18">
        <v>4177886</v>
      </c>
      <c r="AA8" s="15">
        <v>2902402</v>
      </c>
      <c r="AB8" s="21">
        <f t="shared" ref="AB8:AB21" si="9">((Z8/AA8)-1)</f>
        <v>0.43945807644840373</v>
      </c>
      <c r="AC8" s="100">
        <v>6948474</v>
      </c>
      <c r="AD8" s="22">
        <v>8762328</v>
      </c>
      <c r="AE8" s="16">
        <f t="shared" ref="AE8:AE21" si="10">((AC8/AD8)-1)</f>
        <v>-0.20700594636493863</v>
      </c>
      <c r="AF8" s="18">
        <v>787747</v>
      </c>
      <c r="AG8" s="15">
        <v>180699</v>
      </c>
      <c r="AH8" s="21">
        <f t="shared" ref="AH8:AH16" si="11">((AF8/AG8)-1)</f>
        <v>3.3594430517047691</v>
      </c>
      <c r="AI8" s="100">
        <v>9728962</v>
      </c>
      <c r="AJ8" s="22">
        <v>9742881</v>
      </c>
      <c r="AK8" s="21">
        <f t="shared" si="0"/>
        <v>-1.4286328653710934E-3</v>
      </c>
      <c r="AL8" s="58">
        <v>0</v>
      </c>
      <c r="AM8" s="59">
        <v>0</v>
      </c>
      <c r="AN8" s="60" t="s">
        <v>98</v>
      </c>
      <c r="AO8" s="18">
        <f t="shared" ref="AO8:AO15" si="12">B8+E8+H8+K8+N8+Q8+T8+W8+Z8+AC8+AF8+AI8+AL8</f>
        <v>79695413</v>
      </c>
      <c r="AP8" s="15">
        <v>74732580</v>
      </c>
      <c r="AQ8" s="21">
        <f t="shared" ref="AQ8:AQ22" si="13">((AO8/AP8)-1)</f>
        <v>6.6407890641538181E-2</v>
      </c>
    </row>
    <row r="9" spans="1:43">
      <c r="A9" s="23" t="s">
        <v>20</v>
      </c>
      <c r="B9" s="15">
        <v>191722</v>
      </c>
      <c r="C9" s="15">
        <v>179023</v>
      </c>
      <c r="D9" s="16">
        <f t="shared" si="1"/>
        <v>7.093501952263126E-2</v>
      </c>
      <c r="E9" s="100">
        <v>3981808</v>
      </c>
      <c r="F9" s="22">
        <v>3426995</v>
      </c>
      <c r="G9" s="21">
        <f t="shared" si="2"/>
        <v>0.16189489625750841</v>
      </c>
      <c r="H9" s="18">
        <v>6531053</v>
      </c>
      <c r="I9" s="15">
        <v>6081402</v>
      </c>
      <c r="J9" s="16">
        <f t="shared" si="3"/>
        <v>7.3938706896863549E-2</v>
      </c>
      <c r="K9" s="100">
        <v>1351002</v>
      </c>
      <c r="L9" s="22">
        <v>1443099</v>
      </c>
      <c r="M9" s="21">
        <f t="shared" si="4"/>
        <v>-6.3818906395195385E-2</v>
      </c>
      <c r="N9" s="18">
        <v>49552</v>
      </c>
      <c r="O9" s="15">
        <v>50251</v>
      </c>
      <c r="P9" s="16">
        <f t="shared" si="5"/>
        <v>-1.3910170941871858E-2</v>
      </c>
      <c r="Q9" s="100">
        <v>1021777</v>
      </c>
      <c r="R9" s="22">
        <v>940461</v>
      </c>
      <c r="S9" s="21">
        <f t="shared" si="6"/>
        <v>8.6463978835911393E-2</v>
      </c>
      <c r="T9" s="18">
        <v>780708</v>
      </c>
      <c r="U9" s="15">
        <v>791239</v>
      </c>
      <c r="V9" s="16">
        <f t="shared" si="7"/>
        <v>-1.3309505724566129E-2</v>
      </c>
      <c r="W9" s="100">
        <v>2500652</v>
      </c>
      <c r="X9" s="22">
        <v>2198218</v>
      </c>
      <c r="Y9" s="21">
        <f t="shared" si="8"/>
        <v>0.13758144096718339</v>
      </c>
      <c r="Z9" s="18">
        <v>598220</v>
      </c>
      <c r="AA9" s="15">
        <v>595440</v>
      </c>
      <c r="AB9" s="21">
        <f t="shared" si="9"/>
        <v>4.6688163374983827E-3</v>
      </c>
      <c r="AC9" s="100">
        <v>3486527</v>
      </c>
      <c r="AD9" s="22">
        <v>2943420</v>
      </c>
      <c r="AE9" s="16">
        <f t="shared" si="10"/>
        <v>0.18451563147630989</v>
      </c>
      <c r="AF9" s="18">
        <v>87126</v>
      </c>
      <c r="AG9" s="15">
        <v>44029</v>
      </c>
      <c r="AH9" s="21">
        <f t="shared" si="11"/>
        <v>0.97883213336664476</v>
      </c>
      <c r="AI9" s="100">
        <v>1573002</v>
      </c>
      <c r="AJ9" s="22">
        <v>1658987</v>
      </c>
      <c r="AK9" s="21">
        <f t="shared" si="0"/>
        <v>-5.1829821451283231E-2</v>
      </c>
      <c r="AL9" s="58">
        <v>0</v>
      </c>
      <c r="AM9" s="59">
        <v>0</v>
      </c>
      <c r="AN9" s="60" t="s">
        <v>98</v>
      </c>
      <c r="AO9" s="18">
        <f t="shared" si="12"/>
        <v>22153149</v>
      </c>
      <c r="AP9" s="15">
        <v>20352564</v>
      </c>
      <c r="AQ9" s="21">
        <f t="shared" si="13"/>
        <v>8.8469688634807975E-2</v>
      </c>
    </row>
    <row r="10" spans="1:43">
      <c r="A10" s="23" t="s">
        <v>21</v>
      </c>
      <c r="B10" s="15">
        <v>208937</v>
      </c>
      <c r="C10" s="15">
        <v>204735</v>
      </c>
      <c r="D10" s="16">
        <f t="shared" si="1"/>
        <v>2.0524092119080795E-2</v>
      </c>
      <c r="E10" s="100">
        <v>4186917</v>
      </c>
      <c r="F10" s="22">
        <v>3701675</v>
      </c>
      <c r="G10" s="21">
        <f t="shared" si="2"/>
        <v>0.13108714298256863</v>
      </c>
      <c r="H10" s="18">
        <v>7995913</v>
      </c>
      <c r="I10" s="15">
        <v>8088948</v>
      </c>
      <c r="J10" s="16">
        <f t="shared" si="3"/>
        <v>-1.1501495620938607E-2</v>
      </c>
      <c r="K10" s="100">
        <v>3983791</v>
      </c>
      <c r="L10" s="22">
        <v>2495490</v>
      </c>
      <c r="M10" s="21">
        <f t="shared" si="4"/>
        <v>0.59639629892325763</v>
      </c>
      <c r="N10" s="18">
        <v>44972</v>
      </c>
      <c r="O10" s="15">
        <v>45811</v>
      </c>
      <c r="P10" s="16">
        <f t="shared" si="5"/>
        <v>-1.8314378642684037E-2</v>
      </c>
      <c r="Q10" s="100">
        <v>1287920</v>
      </c>
      <c r="R10" s="22">
        <v>1329282</v>
      </c>
      <c r="S10" s="21">
        <f t="shared" si="6"/>
        <v>-3.111604610609342E-2</v>
      </c>
      <c r="T10" s="18">
        <v>1419801</v>
      </c>
      <c r="U10" s="15">
        <v>1341276</v>
      </c>
      <c r="V10" s="16">
        <f t="shared" si="7"/>
        <v>5.8544997450189262E-2</v>
      </c>
      <c r="W10" s="100">
        <v>2382713</v>
      </c>
      <c r="X10" s="22">
        <v>2441230</v>
      </c>
      <c r="Y10" s="21">
        <f t="shared" si="8"/>
        <v>-2.3970293663440168E-2</v>
      </c>
      <c r="Z10" s="18">
        <v>1174391</v>
      </c>
      <c r="AA10" s="15">
        <v>1044105</v>
      </c>
      <c r="AB10" s="21">
        <f t="shared" si="9"/>
        <v>0.12478246919610569</v>
      </c>
      <c r="AC10" s="100">
        <v>2679365</v>
      </c>
      <c r="AD10" s="22">
        <v>2134983</v>
      </c>
      <c r="AE10" s="16">
        <f t="shared" si="10"/>
        <v>0.25498188978553937</v>
      </c>
      <c r="AF10" s="18">
        <v>1388151</v>
      </c>
      <c r="AG10" s="15">
        <v>264934</v>
      </c>
      <c r="AH10" s="21">
        <f t="shared" si="11"/>
        <v>4.2396106200034724</v>
      </c>
      <c r="AI10" s="100">
        <v>2344854</v>
      </c>
      <c r="AJ10" s="22">
        <v>2426655</v>
      </c>
      <c r="AK10" s="21">
        <f t="shared" si="0"/>
        <v>-3.3709365360959809E-2</v>
      </c>
      <c r="AL10" s="58">
        <v>0</v>
      </c>
      <c r="AM10" s="59">
        <v>0</v>
      </c>
      <c r="AN10" s="60" t="s">
        <v>98</v>
      </c>
      <c r="AO10" s="18">
        <f t="shared" si="12"/>
        <v>29097725</v>
      </c>
      <c r="AP10" s="15">
        <v>25519124</v>
      </c>
      <c r="AQ10" s="21">
        <f t="shared" si="13"/>
        <v>0.14023212552280406</v>
      </c>
    </row>
    <row r="11" spans="1:43">
      <c r="A11" s="23" t="s">
        <v>22</v>
      </c>
      <c r="B11" s="15">
        <v>147720</v>
      </c>
      <c r="C11" s="15">
        <v>148867</v>
      </c>
      <c r="D11" s="16">
        <f t="shared" si="1"/>
        <v>-7.7048640733002882E-3</v>
      </c>
      <c r="E11" s="100">
        <v>2150772</v>
      </c>
      <c r="F11" s="22">
        <v>2871105</v>
      </c>
      <c r="G11" s="21">
        <f t="shared" si="2"/>
        <v>-0.25089051079636582</v>
      </c>
      <c r="H11" s="18">
        <v>5548140</v>
      </c>
      <c r="I11" s="15">
        <v>5297933</v>
      </c>
      <c r="J11" s="16">
        <f t="shared" si="3"/>
        <v>4.7227286566289051E-2</v>
      </c>
      <c r="K11" s="100">
        <v>1024108</v>
      </c>
      <c r="L11" s="22">
        <v>1003832</v>
      </c>
      <c r="M11" s="21">
        <f t="shared" si="4"/>
        <v>2.0198598968751647E-2</v>
      </c>
      <c r="N11" s="18">
        <v>37391</v>
      </c>
      <c r="O11" s="15">
        <v>39117</v>
      </c>
      <c r="P11" s="16">
        <f t="shared" si="5"/>
        <v>-4.412403814198429E-2</v>
      </c>
      <c r="Q11" s="100">
        <v>517783</v>
      </c>
      <c r="R11" s="22">
        <v>595984</v>
      </c>
      <c r="S11" s="21">
        <f t="shared" si="6"/>
        <v>-0.1312132540470885</v>
      </c>
      <c r="T11" s="18">
        <v>618380</v>
      </c>
      <c r="U11" s="15">
        <v>623987</v>
      </c>
      <c r="V11" s="16">
        <f t="shared" si="7"/>
        <v>-8.9857641264962096E-3</v>
      </c>
      <c r="W11" s="100">
        <v>1797971</v>
      </c>
      <c r="X11" s="22">
        <v>1243867</v>
      </c>
      <c r="Y11" s="21">
        <f t="shared" si="8"/>
        <v>0.44546884835758171</v>
      </c>
      <c r="Z11" s="18">
        <v>509351</v>
      </c>
      <c r="AA11" s="15">
        <v>434054</v>
      </c>
      <c r="AB11" s="21">
        <f t="shared" si="9"/>
        <v>0.17347380740645169</v>
      </c>
      <c r="AC11" s="100">
        <v>1501933</v>
      </c>
      <c r="AD11" s="22">
        <v>1254140</v>
      </c>
      <c r="AE11" s="16">
        <f t="shared" si="10"/>
        <v>0.19758001499035194</v>
      </c>
      <c r="AF11" s="18">
        <v>69513</v>
      </c>
      <c r="AG11" s="15">
        <v>75630</v>
      </c>
      <c r="AH11" s="21">
        <f t="shared" si="11"/>
        <v>-8.088060293534316E-2</v>
      </c>
      <c r="AI11" s="100">
        <v>913310</v>
      </c>
      <c r="AJ11" s="22">
        <v>958152</v>
      </c>
      <c r="AK11" s="21">
        <f t="shared" si="0"/>
        <v>-4.6800507643881106E-2</v>
      </c>
      <c r="AL11" s="58">
        <v>0</v>
      </c>
      <c r="AM11" s="59">
        <v>0</v>
      </c>
      <c r="AN11" s="60" t="s">
        <v>98</v>
      </c>
      <c r="AO11" s="18">
        <f t="shared" si="12"/>
        <v>14836372</v>
      </c>
      <c r="AP11" s="15">
        <v>14546668</v>
      </c>
      <c r="AQ11" s="21">
        <f t="shared" si="13"/>
        <v>1.9915488550367622E-2</v>
      </c>
    </row>
    <row r="12" spans="1:43">
      <c r="A12" s="23" t="s">
        <v>23</v>
      </c>
      <c r="B12" s="15">
        <v>212351</v>
      </c>
      <c r="C12" s="15">
        <v>197092</v>
      </c>
      <c r="D12" s="16">
        <f t="shared" si="1"/>
        <v>7.7420696933411914E-2</v>
      </c>
      <c r="E12" s="100">
        <v>2890282</v>
      </c>
      <c r="F12" s="22">
        <v>2466610</v>
      </c>
      <c r="G12" s="21">
        <f t="shared" si="2"/>
        <v>0.17176286482257019</v>
      </c>
      <c r="H12" s="18">
        <v>6900127</v>
      </c>
      <c r="I12" s="15">
        <v>6757944</v>
      </c>
      <c r="J12" s="16">
        <f t="shared" si="3"/>
        <v>2.1039387127209208E-2</v>
      </c>
      <c r="K12" s="100">
        <v>1917303</v>
      </c>
      <c r="L12" s="22">
        <v>1975669</v>
      </c>
      <c r="M12" s="21">
        <f t="shared" si="4"/>
        <v>-2.9542398043396978E-2</v>
      </c>
      <c r="N12" s="18">
        <v>77966</v>
      </c>
      <c r="O12" s="15">
        <v>67396</v>
      </c>
      <c r="P12" s="16">
        <f t="shared" si="5"/>
        <v>0.15683423348566672</v>
      </c>
      <c r="Q12" s="100">
        <v>1415890</v>
      </c>
      <c r="R12" s="22">
        <v>1323123</v>
      </c>
      <c r="S12" s="21">
        <f t="shared" si="6"/>
        <v>7.0112151326823025E-2</v>
      </c>
      <c r="T12" s="18">
        <v>900412</v>
      </c>
      <c r="U12" s="15">
        <v>863715</v>
      </c>
      <c r="V12" s="16">
        <f t="shared" si="7"/>
        <v>4.2487394568810233E-2</v>
      </c>
      <c r="W12" s="100">
        <v>3178868</v>
      </c>
      <c r="X12" s="22">
        <v>3313531</v>
      </c>
      <c r="Y12" s="21">
        <f t="shared" si="8"/>
        <v>-4.0640332020433823E-2</v>
      </c>
      <c r="Z12" s="18">
        <v>908326</v>
      </c>
      <c r="AA12" s="15">
        <v>743614</v>
      </c>
      <c r="AB12" s="21">
        <f t="shared" si="9"/>
        <v>0.22150201583079387</v>
      </c>
      <c r="AC12" s="100">
        <v>2552115</v>
      </c>
      <c r="AD12" s="22">
        <v>2901662</v>
      </c>
      <c r="AE12" s="16">
        <f t="shared" si="10"/>
        <v>-0.12046440970726435</v>
      </c>
      <c r="AF12" s="18">
        <v>32666</v>
      </c>
      <c r="AG12" s="15">
        <v>20676</v>
      </c>
      <c r="AH12" s="21">
        <f t="shared" si="11"/>
        <v>0.57989940027084552</v>
      </c>
      <c r="AI12" s="100">
        <v>2365443</v>
      </c>
      <c r="AJ12" s="22">
        <v>2427600</v>
      </c>
      <c r="AK12" s="21">
        <f t="shared" si="0"/>
        <v>-2.5604300543746961E-2</v>
      </c>
      <c r="AL12" s="58">
        <v>0</v>
      </c>
      <c r="AM12" s="59">
        <v>0</v>
      </c>
      <c r="AN12" s="60" t="s">
        <v>98</v>
      </c>
      <c r="AO12" s="18">
        <f t="shared" si="12"/>
        <v>23351749</v>
      </c>
      <c r="AP12" s="15">
        <v>23058632</v>
      </c>
      <c r="AQ12" s="21">
        <f t="shared" si="13"/>
        <v>1.2711812218521912E-2</v>
      </c>
    </row>
    <row r="13" spans="1:43">
      <c r="A13" s="23" t="s">
        <v>24</v>
      </c>
      <c r="B13" s="15">
        <v>188343</v>
      </c>
      <c r="C13" s="15">
        <v>191925</v>
      </c>
      <c r="D13" s="16">
        <f t="shared" si="1"/>
        <v>-1.8663540445486571E-2</v>
      </c>
      <c r="E13" s="100">
        <v>2546461</v>
      </c>
      <c r="F13" s="22">
        <v>2472181</v>
      </c>
      <c r="G13" s="21">
        <f t="shared" si="2"/>
        <v>3.0046343694090316E-2</v>
      </c>
      <c r="H13" s="18">
        <v>7603549</v>
      </c>
      <c r="I13" s="15">
        <v>7414541</v>
      </c>
      <c r="J13" s="16">
        <f t="shared" si="3"/>
        <v>2.5491530763670944E-2</v>
      </c>
      <c r="K13" s="100">
        <v>2783238</v>
      </c>
      <c r="L13" s="22">
        <v>2627771</v>
      </c>
      <c r="M13" s="21">
        <f t="shared" si="4"/>
        <v>5.9163070145762386E-2</v>
      </c>
      <c r="N13" s="18">
        <v>39686</v>
      </c>
      <c r="O13" s="15">
        <v>39799</v>
      </c>
      <c r="P13" s="16">
        <f t="shared" si="5"/>
        <v>-2.83926731827433E-3</v>
      </c>
      <c r="Q13" s="100">
        <v>897392</v>
      </c>
      <c r="R13" s="22">
        <v>2079808</v>
      </c>
      <c r="S13" s="21">
        <f t="shared" si="6"/>
        <v>-0.56852170969627958</v>
      </c>
      <c r="T13" s="18">
        <v>711094</v>
      </c>
      <c r="U13" s="15">
        <v>694599</v>
      </c>
      <c r="V13" s="16">
        <f t="shared" si="7"/>
        <v>2.3747514753116539E-2</v>
      </c>
      <c r="W13" s="100">
        <v>2527265</v>
      </c>
      <c r="X13" s="22">
        <v>2197442</v>
      </c>
      <c r="Y13" s="21">
        <f t="shared" si="8"/>
        <v>0.15009406391613522</v>
      </c>
      <c r="Z13" s="18">
        <v>775405</v>
      </c>
      <c r="AA13" s="15">
        <v>847690</v>
      </c>
      <c r="AB13" s="21">
        <f t="shared" si="9"/>
        <v>-8.5272918165838929E-2</v>
      </c>
      <c r="AC13" s="100">
        <v>2408981</v>
      </c>
      <c r="AD13" s="22">
        <v>2247644</v>
      </c>
      <c r="AE13" s="16">
        <f t="shared" si="10"/>
        <v>7.1780495487719476E-2</v>
      </c>
      <c r="AF13" s="18">
        <v>296794</v>
      </c>
      <c r="AG13" s="15">
        <v>306926</v>
      </c>
      <c r="AH13" s="21">
        <f t="shared" si="11"/>
        <v>-3.3011214429536806E-2</v>
      </c>
      <c r="AI13" s="100">
        <v>2264430</v>
      </c>
      <c r="AJ13" s="22">
        <v>2352654</v>
      </c>
      <c r="AK13" s="21">
        <f t="shared" si="0"/>
        <v>-3.7499776847764288E-2</v>
      </c>
      <c r="AL13" s="58">
        <v>0</v>
      </c>
      <c r="AM13" s="59">
        <v>0</v>
      </c>
      <c r="AN13" s="60" t="s">
        <v>98</v>
      </c>
      <c r="AO13" s="18">
        <f t="shared" si="12"/>
        <v>23042638</v>
      </c>
      <c r="AP13" s="15">
        <v>23472980</v>
      </c>
      <c r="AQ13" s="21">
        <f t="shared" si="13"/>
        <v>-1.8333505162105523E-2</v>
      </c>
    </row>
    <row r="14" spans="1:43">
      <c r="A14" s="23" t="s">
        <v>25</v>
      </c>
      <c r="B14" s="15">
        <v>160222</v>
      </c>
      <c r="C14" s="15">
        <v>160609</v>
      </c>
      <c r="D14" s="16">
        <f t="shared" si="1"/>
        <v>-2.4095785416757831E-3</v>
      </c>
      <c r="E14" s="100">
        <v>2259294</v>
      </c>
      <c r="F14" s="22">
        <v>1938807</v>
      </c>
      <c r="G14" s="21">
        <f t="shared" si="2"/>
        <v>0.16530113621417697</v>
      </c>
      <c r="H14" s="18">
        <v>5166701</v>
      </c>
      <c r="I14" s="15">
        <v>4843832</v>
      </c>
      <c r="J14" s="16">
        <f t="shared" si="3"/>
        <v>6.6655697390000324E-2</v>
      </c>
      <c r="K14" s="100">
        <v>1286024</v>
      </c>
      <c r="L14" s="22">
        <v>1029650</v>
      </c>
      <c r="M14" s="21">
        <f t="shared" si="4"/>
        <v>0.24899140484630711</v>
      </c>
      <c r="N14" s="18">
        <v>21205</v>
      </c>
      <c r="O14" s="15">
        <v>19750</v>
      </c>
      <c r="P14" s="16">
        <f t="shared" si="5"/>
        <v>7.3670886075949404E-2</v>
      </c>
      <c r="Q14" s="100">
        <v>924612</v>
      </c>
      <c r="R14" s="22">
        <v>836955</v>
      </c>
      <c r="S14" s="21">
        <f t="shared" si="6"/>
        <v>0.10473322938509244</v>
      </c>
      <c r="T14" s="18">
        <v>424783</v>
      </c>
      <c r="U14" s="15">
        <v>422523</v>
      </c>
      <c r="V14" s="16">
        <f t="shared" si="7"/>
        <v>5.3488212476007213E-3</v>
      </c>
      <c r="W14" s="100">
        <v>1838238</v>
      </c>
      <c r="X14" s="22">
        <v>1542717</v>
      </c>
      <c r="Y14" s="21">
        <f t="shared" si="8"/>
        <v>0.19155878881220589</v>
      </c>
      <c r="Z14" s="18">
        <v>598392</v>
      </c>
      <c r="AA14" s="15">
        <v>583341</v>
      </c>
      <c r="AB14" s="21">
        <f t="shared" si="9"/>
        <v>2.5801375181926156E-2</v>
      </c>
      <c r="AC14" s="100">
        <v>1854779</v>
      </c>
      <c r="AD14" s="22">
        <v>1363617</v>
      </c>
      <c r="AE14" s="16">
        <f t="shared" si="10"/>
        <v>0.36019058137292226</v>
      </c>
      <c r="AF14" s="18">
        <v>645396</v>
      </c>
      <c r="AG14" s="15">
        <v>593189</v>
      </c>
      <c r="AH14" s="21">
        <f t="shared" si="11"/>
        <v>8.8010735195696466E-2</v>
      </c>
      <c r="AI14" s="100">
        <v>1448168</v>
      </c>
      <c r="AJ14" s="22">
        <v>1515412</v>
      </c>
      <c r="AK14" s="21">
        <f t="shared" si="0"/>
        <v>-4.4373411323125334E-2</v>
      </c>
      <c r="AL14" s="58">
        <v>0</v>
      </c>
      <c r="AM14" s="59">
        <v>0</v>
      </c>
      <c r="AN14" s="60" t="s">
        <v>98</v>
      </c>
      <c r="AO14" s="18">
        <f t="shared" si="12"/>
        <v>16627814</v>
      </c>
      <c r="AP14" s="15">
        <v>14850402</v>
      </c>
      <c r="AQ14" s="21">
        <f t="shared" si="13"/>
        <v>0.11968780373756882</v>
      </c>
    </row>
    <row r="15" spans="1:43">
      <c r="A15" s="23" t="s">
        <v>26</v>
      </c>
      <c r="B15" s="15">
        <v>197126</v>
      </c>
      <c r="C15" s="15">
        <v>200520</v>
      </c>
      <c r="D15" s="16">
        <f t="shared" si="1"/>
        <v>-1.6925992419708713E-2</v>
      </c>
      <c r="E15" s="100">
        <v>4578775</v>
      </c>
      <c r="F15" s="22">
        <v>4442264</v>
      </c>
      <c r="G15" s="21">
        <f t="shared" si="2"/>
        <v>3.0730051163100569E-2</v>
      </c>
      <c r="H15" s="18">
        <v>9142766</v>
      </c>
      <c r="I15" s="15">
        <v>8923491</v>
      </c>
      <c r="J15" s="16">
        <f t="shared" si="3"/>
        <v>2.4572782109602676E-2</v>
      </c>
      <c r="K15" s="100">
        <v>3373150</v>
      </c>
      <c r="L15" s="22">
        <v>2974064</v>
      </c>
      <c r="M15" s="21">
        <f t="shared" si="4"/>
        <v>0.13418877334179768</v>
      </c>
      <c r="N15" s="18">
        <v>62537</v>
      </c>
      <c r="O15" s="15">
        <v>49475</v>
      </c>
      <c r="P15" s="16">
        <f t="shared" si="5"/>
        <v>0.26401212733703883</v>
      </c>
      <c r="Q15" s="100">
        <v>1816514</v>
      </c>
      <c r="R15" s="22">
        <v>1868149</v>
      </c>
      <c r="S15" s="21">
        <f t="shared" si="6"/>
        <v>-2.76396582927807E-2</v>
      </c>
      <c r="T15" s="18">
        <v>2165260</v>
      </c>
      <c r="U15" s="15">
        <v>1909494</v>
      </c>
      <c r="V15" s="16">
        <f t="shared" si="7"/>
        <v>0.13394438526646324</v>
      </c>
      <c r="W15" s="100">
        <v>4899676</v>
      </c>
      <c r="X15" s="22">
        <v>4790240</v>
      </c>
      <c r="Y15" s="21">
        <f t="shared" si="8"/>
        <v>2.2845619426166586E-2</v>
      </c>
      <c r="Z15" s="18">
        <v>1122589</v>
      </c>
      <c r="AA15" s="15">
        <v>1109846</v>
      </c>
      <c r="AB15" s="21">
        <f t="shared" si="9"/>
        <v>1.1481773146905017E-2</v>
      </c>
      <c r="AC15" s="100">
        <v>3186183</v>
      </c>
      <c r="AD15" s="22">
        <v>3933545</v>
      </c>
      <c r="AE15" s="16">
        <f t="shared" si="10"/>
        <v>-0.18999706371733383</v>
      </c>
      <c r="AF15" s="18">
        <v>606030</v>
      </c>
      <c r="AG15" s="15">
        <v>282704</v>
      </c>
      <c r="AH15" s="21">
        <f t="shared" si="11"/>
        <v>1.143690927613334</v>
      </c>
      <c r="AI15" s="100">
        <v>5005236</v>
      </c>
      <c r="AJ15" s="22">
        <v>5347184</v>
      </c>
      <c r="AK15" s="21">
        <f t="shared" si="0"/>
        <v>-6.3949173995134667E-2</v>
      </c>
      <c r="AL15" s="58">
        <v>0</v>
      </c>
      <c r="AM15" s="59">
        <v>0</v>
      </c>
      <c r="AN15" s="60" t="s">
        <v>98</v>
      </c>
      <c r="AO15" s="18">
        <f t="shared" si="12"/>
        <v>36155842</v>
      </c>
      <c r="AP15" s="15">
        <v>35830976</v>
      </c>
      <c r="AQ15" s="21">
        <f t="shared" si="13"/>
        <v>9.0666243643489075E-3</v>
      </c>
    </row>
    <row r="16" spans="1:43">
      <c r="A16" s="23" t="s">
        <v>27</v>
      </c>
      <c r="B16" s="15">
        <v>271673</v>
      </c>
      <c r="C16" s="15">
        <v>269327</v>
      </c>
      <c r="D16" s="16">
        <f t="shared" si="1"/>
        <v>8.710600868089724E-3</v>
      </c>
      <c r="E16" s="100">
        <v>5162155</v>
      </c>
      <c r="F16" s="22">
        <v>4625092</v>
      </c>
      <c r="G16" s="21">
        <f t="shared" si="2"/>
        <v>0.11611941989478258</v>
      </c>
      <c r="H16" s="18">
        <v>15208466</v>
      </c>
      <c r="I16" s="15">
        <v>14062091</v>
      </c>
      <c r="J16" s="16">
        <f t="shared" si="3"/>
        <v>8.1522371032871188E-2</v>
      </c>
      <c r="K16" s="100">
        <v>5268514</v>
      </c>
      <c r="L16" s="22">
        <v>3478858</v>
      </c>
      <c r="M16" s="21">
        <f t="shared" si="4"/>
        <v>0.51443778389345018</v>
      </c>
      <c r="N16" s="18">
        <v>22788</v>
      </c>
      <c r="O16" s="15">
        <v>71831</v>
      </c>
      <c r="P16" s="16">
        <f t="shared" si="5"/>
        <v>-0.68275535632247908</v>
      </c>
      <c r="Q16" s="100">
        <v>919258</v>
      </c>
      <c r="R16" s="22">
        <v>982642</v>
      </c>
      <c r="S16" s="21">
        <f t="shared" si="6"/>
        <v>-6.4503654433659463E-2</v>
      </c>
      <c r="T16" s="18">
        <v>1446105</v>
      </c>
      <c r="U16" s="15">
        <v>1300056</v>
      </c>
      <c r="V16" s="16">
        <f t="shared" si="7"/>
        <v>0.11234054533035498</v>
      </c>
      <c r="W16" s="100">
        <v>4805352</v>
      </c>
      <c r="X16" s="22">
        <v>5443046</v>
      </c>
      <c r="Y16" s="21">
        <f t="shared" si="8"/>
        <v>-0.11715756214443163</v>
      </c>
      <c r="Z16" s="18">
        <v>1376182</v>
      </c>
      <c r="AA16" s="15">
        <v>1230520</v>
      </c>
      <c r="AB16" s="21">
        <f t="shared" si="9"/>
        <v>0.11837434580502548</v>
      </c>
      <c r="AC16" s="100">
        <v>4200630</v>
      </c>
      <c r="AD16" s="22">
        <v>3706239</v>
      </c>
      <c r="AE16" s="16">
        <f t="shared" si="10"/>
        <v>0.1333942576288254</v>
      </c>
      <c r="AF16" s="18">
        <v>1255540</v>
      </c>
      <c r="AG16" s="15">
        <v>224419</v>
      </c>
      <c r="AH16" s="21">
        <f t="shared" si="11"/>
        <v>4.5946243410762904</v>
      </c>
      <c r="AI16" s="100">
        <v>5986630</v>
      </c>
      <c r="AJ16" s="22">
        <v>6033699</v>
      </c>
      <c r="AK16" s="21">
        <f t="shared" si="0"/>
        <v>-7.8010189106217931E-3</v>
      </c>
      <c r="AL16" s="58">
        <v>0</v>
      </c>
      <c r="AM16" s="59">
        <v>0</v>
      </c>
      <c r="AN16" s="60" t="s">
        <v>98</v>
      </c>
      <c r="AO16" s="18">
        <f>B16+E16+H16+K16+N16+Q16+T16+W16+Z16+AC16+AF16+AI16+AL16</f>
        <v>45923293</v>
      </c>
      <c r="AP16" s="15">
        <v>41427820</v>
      </c>
      <c r="AQ16" s="21">
        <f t="shared" si="13"/>
        <v>0.10851338544968092</v>
      </c>
    </row>
    <row r="17" spans="1:43">
      <c r="A17" s="25" t="s">
        <v>28</v>
      </c>
      <c r="B17" s="26">
        <f>SUM(B7:B16)</f>
        <v>2703355</v>
      </c>
      <c r="C17" s="26">
        <v>2684267</v>
      </c>
      <c r="D17" s="27">
        <f>((B17/C17)-1)</f>
        <v>7.1110660750215438E-3</v>
      </c>
      <c r="E17" s="101">
        <f>SUM(E7:E16)</f>
        <v>55973324</v>
      </c>
      <c r="F17" s="62">
        <f>SUM(F7:F16)</f>
        <v>52883074</v>
      </c>
      <c r="G17" s="32">
        <f>((E17/F17)-1)</f>
        <v>5.8435521354148312E-2</v>
      </c>
      <c r="H17" s="29">
        <f>SUM(H7:H16)</f>
        <v>162827342</v>
      </c>
      <c r="I17" s="26">
        <v>154792409</v>
      </c>
      <c r="J17" s="27">
        <f>((H17/I17)-1)</f>
        <v>5.1907797364921127E-2</v>
      </c>
      <c r="K17" s="101">
        <f>SUM(K7:K16)</f>
        <v>39606773</v>
      </c>
      <c r="L17" s="62">
        <v>34739385</v>
      </c>
      <c r="M17" s="32">
        <f>((K17/L17)-1)</f>
        <v>0.1401115189575175</v>
      </c>
      <c r="N17" s="29">
        <f>SUM(N7:N16)</f>
        <v>1196717</v>
      </c>
      <c r="O17" s="26">
        <v>1086269</v>
      </c>
      <c r="P17" s="27">
        <f>((N17/O17)-1)</f>
        <v>0.10167647240232403</v>
      </c>
      <c r="Q17" s="101">
        <f>SUM(Q7:Q16)</f>
        <v>13798685</v>
      </c>
      <c r="R17" s="62">
        <v>16431883</v>
      </c>
      <c r="S17" s="32">
        <f>((Q17/R17)-1)</f>
        <v>-0.16024931530975484</v>
      </c>
      <c r="T17" s="29">
        <f>SUM(T7:T16)</f>
        <v>18450539</v>
      </c>
      <c r="U17" s="26">
        <v>15848848</v>
      </c>
      <c r="V17" s="27">
        <f>((T17/U17)-1)</f>
        <v>0.16415647370711106</v>
      </c>
      <c r="W17" s="101">
        <f>SUM(W7:W16)</f>
        <v>56345487</v>
      </c>
      <c r="X17" s="62">
        <v>53209340</v>
      </c>
      <c r="Y17" s="32">
        <f>((W17/X17)-1)</f>
        <v>5.8939783880048058E-2</v>
      </c>
      <c r="Z17" s="29">
        <f>SUM(Z7:Z16)</f>
        <v>16006724</v>
      </c>
      <c r="AA17" s="26">
        <v>14239259</v>
      </c>
      <c r="AB17" s="32">
        <f>((Z17/AA17)-1)</f>
        <v>0.12412619224076193</v>
      </c>
      <c r="AC17" s="101">
        <f>SUM(AC7:AC16)</f>
        <v>48209942</v>
      </c>
      <c r="AD17" s="62">
        <v>48531660</v>
      </c>
      <c r="AE17" s="27">
        <f>((AC17/AD17)-1)</f>
        <v>-6.6290335010177337E-3</v>
      </c>
      <c r="AF17" s="29">
        <f>SUM(AF7:AF16)</f>
        <v>7566201</v>
      </c>
      <c r="AG17" s="26">
        <v>3027671</v>
      </c>
      <c r="AH17" s="61">
        <f>((AF17/AG17)-1)*100</f>
        <v>149.9016901109797</v>
      </c>
      <c r="AI17" s="101">
        <f>SUM(AI7:AI16)</f>
        <v>54327517</v>
      </c>
      <c r="AJ17" s="62">
        <v>54756446</v>
      </c>
      <c r="AK17" s="32">
        <f>((AI17/AJ17)-1)</f>
        <v>-7.8333973684121538E-3</v>
      </c>
      <c r="AL17" s="29">
        <f>SUM(AL7:AL16)</f>
        <v>0</v>
      </c>
      <c r="AM17" s="62">
        <f>SUM(AM7:AM16)</f>
        <v>0</v>
      </c>
      <c r="AN17" s="63" t="s">
        <v>98</v>
      </c>
      <c r="AO17" s="29">
        <f>SUM(AO7:AO16)</f>
        <v>477012606</v>
      </c>
      <c r="AP17" s="26">
        <v>452230511</v>
      </c>
      <c r="AQ17" s="32">
        <f>((AO17/AP17)-1)</f>
        <v>5.4799697050958107E-2</v>
      </c>
    </row>
    <row r="18" spans="1:43">
      <c r="A18" s="34" t="s">
        <v>29</v>
      </c>
      <c r="B18" s="15">
        <v>34940</v>
      </c>
      <c r="C18" s="15">
        <v>35450</v>
      </c>
      <c r="D18" s="16">
        <f t="shared" si="1"/>
        <v>-1.4386459802538831E-2</v>
      </c>
      <c r="E18" s="100">
        <v>446925</v>
      </c>
      <c r="F18" s="22">
        <v>392946</v>
      </c>
      <c r="G18" s="21">
        <f t="shared" si="2"/>
        <v>0.13737002030813383</v>
      </c>
      <c r="H18" s="18">
        <v>712638</v>
      </c>
      <c r="I18" s="15">
        <v>783422</v>
      </c>
      <c r="J18" s="16">
        <f t="shared" si="3"/>
        <v>-9.0352326077133394E-2</v>
      </c>
      <c r="K18" s="100">
        <v>136486</v>
      </c>
      <c r="L18" s="22">
        <v>116585</v>
      </c>
      <c r="M18" s="21">
        <f t="shared" si="4"/>
        <v>0.17069948964274984</v>
      </c>
      <c r="N18" s="18">
        <v>0</v>
      </c>
      <c r="O18" s="15">
        <v>0</v>
      </c>
      <c r="P18" s="64" t="s">
        <v>98</v>
      </c>
      <c r="Q18" s="100">
        <v>77137</v>
      </c>
      <c r="R18" s="22">
        <v>69699</v>
      </c>
      <c r="S18" s="21">
        <f t="shared" si="6"/>
        <v>0.10671602175067063</v>
      </c>
      <c r="T18" s="18">
        <v>2483</v>
      </c>
      <c r="U18" s="15">
        <v>2451</v>
      </c>
      <c r="V18" s="16">
        <f t="shared" si="7"/>
        <v>1.3055895552835484E-2</v>
      </c>
      <c r="W18" s="100">
        <v>152674</v>
      </c>
      <c r="X18" s="22">
        <v>173819</v>
      </c>
      <c r="Y18" s="21">
        <f t="shared" si="8"/>
        <v>-0.12164953198442052</v>
      </c>
      <c r="Z18" s="18">
        <v>64655</v>
      </c>
      <c r="AA18" s="15">
        <v>57739</v>
      </c>
      <c r="AB18" s="21">
        <f t="shared" si="9"/>
        <v>0.11978039107016047</v>
      </c>
      <c r="AC18" s="100">
        <v>290099</v>
      </c>
      <c r="AD18" s="22">
        <v>246150</v>
      </c>
      <c r="AE18" s="16">
        <f t="shared" si="10"/>
        <v>0.17854560227503558</v>
      </c>
      <c r="AF18" s="18">
        <v>0</v>
      </c>
      <c r="AG18" s="115">
        <v>0</v>
      </c>
      <c r="AH18" s="24" t="s">
        <v>95</v>
      </c>
      <c r="AI18" s="100">
        <v>171575</v>
      </c>
      <c r="AJ18" s="22">
        <v>170188</v>
      </c>
      <c r="AK18" s="21">
        <f t="shared" ref="AK18:AK22" si="14">((AI18/AJ18)-1)</f>
        <v>8.1498107974711242E-3</v>
      </c>
      <c r="AL18" s="58">
        <v>0</v>
      </c>
      <c r="AM18" s="59">
        <v>0</v>
      </c>
      <c r="AN18" s="60" t="s">
        <v>98</v>
      </c>
      <c r="AO18" s="18">
        <f>B18+E18+H18+K18+N18+Q18+T18+W18+Z18+AC18+AF18+AI18+AL18</f>
        <v>2089612</v>
      </c>
      <c r="AP18" s="15">
        <f>C18+F18+I18+L18+O18+R18+U18+X18+AA18+AD18+AG18+AJ18+AM18</f>
        <v>2048449</v>
      </c>
      <c r="AQ18" s="21">
        <f t="shared" si="13"/>
        <v>2.0094715562847698E-2</v>
      </c>
    </row>
    <row r="19" spans="1:43">
      <c r="A19" s="34" t="s">
        <v>30</v>
      </c>
      <c r="B19" s="15">
        <v>88716</v>
      </c>
      <c r="C19" s="15">
        <v>87902</v>
      </c>
      <c r="D19" s="16">
        <f t="shared" si="1"/>
        <v>9.2603126208732345E-3</v>
      </c>
      <c r="E19" s="100">
        <v>1126958</v>
      </c>
      <c r="F19" s="22">
        <v>966349</v>
      </c>
      <c r="G19" s="21">
        <f t="shared" si="2"/>
        <v>0.16620185874875437</v>
      </c>
      <c r="H19" s="18">
        <v>3669493</v>
      </c>
      <c r="I19" s="15">
        <v>3392890</v>
      </c>
      <c r="J19" s="16">
        <f t="shared" si="3"/>
        <v>8.1524305238307226E-2</v>
      </c>
      <c r="K19" s="100">
        <v>1264744</v>
      </c>
      <c r="L19" s="22">
        <v>1272350</v>
      </c>
      <c r="M19" s="21">
        <f t="shared" si="4"/>
        <v>-5.9779148819114614E-3</v>
      </c>
      <c r="N19" s="18">
        <v>52090</v>
      </c>
      <c r="O19" s="15">
        <v>35319</v>
      </c>
      <c r="P19" s="16">
        <f t="shared" si="5"/>
        <v>0.47484356861745813</v>
      </c>
      <c r="Q19" s="100">
        <v>457539</v>
      </c>
      <c r="R19" s="22">
        <v>465881</v>
      </c>
      <c r="S19" s="21">
        <f t="shared" si="6"/>
        <v>-1.7905860080149272E-2</v>
      </c>
      <c r="T19" s="18">
        <v>441877</v>
      </c>
      <c r="U19" s="15">
        <v>504890</v>
      </c>
      <c r="V19" s="16">
        <f t="shared" si="7"/>
        <v>-0.1248054031571233</v>
      </c>
      <c r="W19" s="100">
        <v>1672859</v>
      </c>
      <c r="X19" s="22">
        <v>1572183</v>
      </c>
      <c r="Y19" s="21">
        <f t="shared" si="8"/>
        <v>6.4035802447933943E-2</v>
      </c>
      <c r="Z19" s="18">
        <v>299869</v>
      </c>
      <c r="AA19" s="15">
        <v>320809</v>
      </c>
      <c r="AB19" s="21">
        <f t="shared" si="9"/>
        <v>-6.5272483003905757E-2</v>
      </c>
      <c r="AC19" s="100">
        <v>1089914</v>
      </c>
      <c r="AD19" s="22">
        <v>967961</v>
      </c>
      <c r="AE19" s="16">
        <f t="shared" si="10"/>
        <v>0.12598958015870476</v>
      </c>
      <c r="AF19" s="18">
        <v>58855</v>
      </c>
      <c r="AG19" s="115">
        <v>75721</v>
      </c>
      <c r="AH19" s="21">
        <f t="shared" ref="AH19:AH20" si="15">((AF19/AG19)-1)</f>
        <v>-0.2227387382628333</v>
      </c>
      <c r="AI19" s="100">
        <v>886942</v>
      </c>
      <c r="AJ19" s="22">
        <v>906772</v>
      </c>
      <c r="AK19" s="21">
        <f t="shared" si="14"/>
        <v>-2.1868782891399374E-2</v>
      </c>
      <c r="AL19" s="58">
        <v>0</v>
      </c>
      <c r="AM19" s="59">
        <v>0</v>
      </c>
      <c r="AN19" s="60" t="s">
        <v>98</v>
      </c>
      <c r="AO19" s="18">
        <f t="shared" ref="AO19:AO22" si="16">B19+E19+H19+K19+N19+Q19+T19+W19+Z19+AC19+AF19+AI19+AL19</f>
        <v>11109856</v>
      </c>
      <c r="AP19" s="15">
        <v>10569027</v>
      </c>
      <c r="AQ19" s="21">
        <f t="shared" si="13"/>
        <v>5.1171124834859416E-2</v>
      </c>
    </row>
    <row r="20" spans="1:43">
      <c r="A20" s="34" t="s">
        <v>31</v>
      </c>
      <c r="B20" s="15">
        <v>115653</v>
      </c>
      <c r="C20" s="15">
        <v>117924</v>
      </c>
      <c r="D20" s="16">
        <f t="shared" si="1"/>
        <v>-1.9258166276584943E-2</v>
      </c>
      <c r="E20" s="100">
        <v>3248887</v>
      </c>
      <c r="F20" s="22">
        <v>2591050</v>
      </c>
      <c r="G20" s="21">
        <f t="shared" si="2"/>
        <v>0.25388819204569568</v>
      </c>
      <c r="H20" s="18">
        <v>3931006</v>
      </c>
      <c r="I20" s="15">
        <v>3711248</v>
      </c>
      <c r="J20" s="16">
        <f t="shared" si="3"/>
        <v>5.9214043362232793E-2</v>
      </c>
      <c r="K20" s="100">
        <v>750619</v>
      </c>
      <c r="L20" s="22">
        <v>1066683</v>
      </c>
      <c r="M20" s="21">
        <f t="shared" si="4"/>
        <v>-0.29630546282260051</v>
      </c>
      <c r="N20" s="18">
        <v>28240</v>
      </c>
      <c r="O20" s="15">
        <v>28242</v>
      </c>
      <c r="P20" s="16">
        <f t="shared" si="5"/>
        <v>-7.0816514411209397E-5</v>
      </c>
      <c r="Q20" s="100">
        <v>643398</v>
      </c>
      <c r="R20" s="22">
        <v>786736</v>
      </c>
      <c r="S20" s="21">
        <f t="shared" si="6"/>
        <v>-0.18219326432246652</v>
      </c>
      <c r="T20" s="18">
        <v>864279</v>
      </c>
      <c r="U20" s="15">
        <v>1336036</v>
      </c>
      <c r="V20" s="16">
        <f t="shared" si="7"/>
        <v>-0.35310201222122761</v>
      </c>
      <c r="W20" s="100">
        <v>2163184</v>
      </c>
      <c r="X20" s="22">
        <v>1610160</v>
      </c>
      <c r="Y20" s="21">
        <f t="shared" si="8"/>
        <v>0.34345903512694398</v>
      </c>
      <c r="Z20" s="18">
        <v>431806</v>
      </c>
      <c r="AA20" s="15">
        <v>550920</v>
      </c>
      <c r="AB20" s="21">
        <f t="shared" si="9"/>
        <v>-0.21620924998184854</v>
      </c>
      <c r="AC20" s="100">
        <v>1116236</v>
      </c>
      <c r="AD20" s="22">
        <v>1001799</v>
      </c>
      <c r="AE20" s="16">
        <f t="shared" si="10"/>
        <v>0.11423149753593287</v>
      </c>
      <c r="AF20" s="18">
        <v>567070</v>
      </c>
      <c r="AG20" s="115">
        <v>517074</v>
      </c>
      <c r="AH20" s="21">
        <f t="shared" si="15"/>
        <v>9.6690222289266048E-2</v>
      </c>
      <c r="AI20" s="100">
        <v>1527397</v>
      </c>
      <c r="AJ20" s="22">
        <v>1529903</v>
      </c>
      <c r="AK20" s="21">
        <f t="shared" si="14"/>
        <v>-1.6380123445735029E-3</v>
      </c>
      <c r="AL20" s="58">
        <v>0</v>
      </c>
      <c r="AM20" s="59">
        <v>0</v>
      </c>
      <c r="AN20" s="60" t="s">
        <v>98</v>
      </c>
      <c r="AO20" s="18">
        <f t="shared" si="16"/>
        <v>15387775</v>
      </c>
      <c r="AP20" s="15">
        <v>14847775</v>
      </c>
      <c r="AQ20" s="21">
        <f t="shared" si="13"/>
        <v>3.6369085603735307E-2</v>
      </c>
    </row>
    <row r="21" spans="1:43">
      <c r="A21" s="34" t="s">
        <v>32</v>
      </c>
      <c r="B21" s="15">
        <v>117061</v>
      </c>
      <c r="C21" s="15">
        <v>113911</v>
      </c>
      <c r="D21" s="16">
        <f t="shared" si="1"/>
        <v>2.7653167824002844E-2</v>
      </c>
      <c r="E21" s="100">
        <v>3104379</v>
      </c>
      <c r="F21" s="22">
        <v>2834322</v>
      </c>
      <c r="G21" s="21">
        <f t="shared" si="2"/>
        <v>9.5280987834127417E-2</v>
      </c>
      <c r="H21" s="18">
        <v>3580923</v>
      </c>
      <c r="I21" s="15">
        <v>4127110</v>
      </c>
      <c r="J21" s="16">
        <f t="shared" si="3"/>
        <v>-0.13234127512957006</v>
      </c>
      <c r="K21" s="100">
        <v>661058</v>
      </c>
      <c r="L21" s="22">
        <v>680414</v>
      </c>
      <c r="M21" s="21">
        <f t="shared" si="4"/>
        <v>-2.844738644413547E-2</v>
      </c>
      <c r="N21" s="18">
        <v>24645</v>
      </c>
      <c r="O21" s="15">
        <v>24527</v>
      </c>
      <c r="P21" s="16">
        <f t="shared" si="5"/>
        <v>4.8110245851511468E-3</v>
      </c>
      <c r="Q21" s="100">
        <v>1646242</v>
      </c>
      <c r="R21" s="22">
        <v>1057862</v>
      </c>
      <c r="S21" s="21">
        <f t="shared" si="6"/>
        <v>0.55619731118047544</v>
      </c>
      <c r="T21" s="18">
        <v>739253</v>
      </c>
      <c r="U21" s="15">
        <v>700702</v>
      </c>
      <c r="V21" s="16">
        <f t="shared" si="7"/>
        <v>5.5017682267211931E-2</v>
      </c>
      <c r="W21" s="100">
        <v>1157653</v>
      </c>
      <c r="X21" s="22">
        <v>1074599</v>
      </c>
      <c r="Y21" s="21">
        <f t="shared" si="8"/>
        <v>7.7288365241359847E-2</v>
      </c>
      <c r="Z21" s="18">
        <v>430184</v>
      </c>
      <c r="AA21" s="15">
        <v>391890</v>
      </c>
      <c r="AB21" s="21">
        <f t="shared" si="9"/>
        <v>9.7716195871290434E-2</v>
      </c>
      <c r="AC21" s="100">
        <v>885010</v>
      </c>
      <c r="AD21" s="22">
        <v>865362</v>
      </c>
      <c r="AE21" s="16">
        <f t="shared" si="10"/>
        <v>2.2704948911553835E-2</v>
      </c>
      <c r="AF21" s="18">
        <v>3696</v>
      </c>
      <c r="AG21" s="115">
        <v>0</v>
      </c>
      <c r="AH21" s="40" t="s">
        <v>111</v>
      </c>
      <c r="AI21" s="100">
        <v>1531544</v>
      </c>
      <c r="AJ21" s="22">
        <v>1539378</v>
      </c>
      <c r="AK21" s="21">
        <f t="shared" si="14"/>
        <v>-5.0890684419291343E-3</v>
      </c>
      <c r="AL21" s="58">
        <v>0</v>
      </c>
      <c r="AM21" s="59">
        <v>0</v>
      </c>
      <c r="AN21" s="60" t="s">
        <v>98</v>
      </c>
      <c r="AO21" s="18">
        <f t="shared" si="16"/>
        <v>13881648</v>
      </c>
      <c r="AP21" s="15">
        <v>13410077</v>
      </c>
      <c r="AQ21" s="21">
        <f t="shared" si="13"/>
        <v>3.5165420750380427E-2</v>
      </c>
    </row>
    <row r="22" spans="1:43">
      <c r="A22" s="34" t="s">
        <v>33</v>
      </c>
      <c r="B22" s="15">
        <v>92125</v>
      </c>
      <c r="C22" s="15">
        <v>93741</v>
      </c>
      <c r="D22" s="41">
        <f>((B22/C22)-1)</f>
        <v>-1.7238988276207845E-2</v>
      </c>
      <c r="E22" s="100">
        <v>2291871</v>
      </c>
      <c r="F22" s="22">
        <v>2277986</v>
      </c>
      <c r="G22" s="43">
        <f>((E22/F22)-1)</f>
        <v>6.0952964592406733E-3</v>
      </c>
      <c r="H22" s="18">
        <v>2046617</v>
      </c>
      <c r="I22" s="15">
        <v>2160863</v>
      </c>
      <c r="J22" s="41">
        <f>((H22/I22)-1)</f>
        <v>-5.2870542926599207E-2</v>
      </c>
      <c r="K22" s="100">
        <v>1053460</v>
      </c>
      <c r="L22" s="22">
        <v>1059100</v>
      </c>
      <c r="M22" s="43">
        <f>((K22/L22)-1)</f>
        <v>-5.3252761778869173E-3</v>
      </c>
      <c r="N22" s="18">
        <v>6450</v>
      </c>
      <c r="O22" s="15">
        <v>19060</v>
      </c>
      <c r="P22" s="41">
        <f>((N22/O22)-1)</f>
        <v>-0.66159496327387202</v>
      </c>
      <c r="Q22" s="100">
        <v>332594</v>
      </c>
      <c r="R22" s="22">
        <v>372502</v>
      </c>
      <c r="S22" s="43">
        <f>((Q22/R22)-1)</f>
        <v>-0.10713499524834769</v>
      </c>
      <c r="T22" s="18">
        <v>499830</v>
      </c>
      <c r="U22" s="15">
        <v>316466</v>
      </c>
      <c r="V22" s="41">
        <f>((T22/U22)-1)</f>
        <v>0.5794113743656506</v>
      </c>
      <c r="W22" s="100">
        <v>1176274</v>
      </c>
      <c r="X22" s="22">
        <v>950027</v>
      </c>
      <c r="Y22" s="43">
        <f>((W22/X22)-1)</f>
        <v>0.23814796842616048</v>
      </c>
      <c r="Z22" s="18">
        <v>322857</v>
      </c>
      <c r="AA22" s="15">
        <v>285082</v>
      </c>
      <c r="AB22" s="43">
        <f>((Z22/AA22)-1)</f>
        <v>0.13250573519197983</v>
      </c>
      <c r="AC22" s="100">
        <v>851937</v>
      </c>
      <c r="AD22" s="22">
        <v>639209</v>
      </c>
      <c r="AE22" s="41">
        <f>((AC22/AD22)-1)</f>
        <v>0.33279881853978899</v>
      </c>
      <c r="AF22" s="18">
        <v>18831</v>
      </c>
      <c r="AG22" s="115">
        <v>41886</v>
      </c>
      <c r="AH22" s="21">
        <f t="shared" ref="AH22" si="17">((AF22/AG22)-1)</f>
        <v>-0.55042257556224039</v>
      </c>
      <c r="AI22" s="100">
        <v>985554</v>
      </c>
      <c r="AJ22" s="22">
        <v>1063550</v>
      </c>
      <c r="AK22" s="21">
        <f t="shared" si="14"/>
        <v>-7.33355272436651E-2</v>
      </c>
      <c r="AL22" s="58">
        <v>0</v>
      </c>
      <c r="AM22" s="59">
        <v>0</v>
      </c>
      <c r="AN22" s="60" t="s">
        <v>98</v>
      </c>
      <c r="AO22" s="18">
        <f t="shared" si="16"/>
        <v>9678400</v>
      </c>
      <c r="AP22" s="15">
        <v>9279472</v>
      </c>
      <c r="AQ22" s="21">
        <f t="shared" si="13"/>
        <v>4.2990377038693683E-2</v>
      </c>
    </row>
    <row r="23" spans="1:43">
      <c r="A23" s="44" t="s">
        <v>34</v>
      </c>
      <c r="B23" s="45">
        <f>SUM(B18:B22)</f>
        <v>448495</v>
      </c>
      <c r="C23" s="45">
        <v>448928</v>
      </c>
      <c r="D23" s="46">
        <f>((B23/C23)-1)</f>
        <v>-9.6451992301660461E-4</v>
      </c>
      <c r="E23" s="103">
        <f>SUM(E18:E22)</f>
        <v>10219020</v>
      </c>
      <c r="F23" s="65">
        <f>SUM(F18:F22)</f>
        <v>9062653</v>
      </c>
      <c r="G23" s="50">
        <f>((E23/F23)-1)</f>
        <v>0.12759696305265145</v>
      </c>
      <c r="H23" s="10">
        <f>SUM(H18:H22)</f>
        <v>13940677</v>
      </c>
      <c r="I23" s="45">
        <v>14175533</v>
      </c>
      <c r="J23" s="46">
        <f>((H23/I23)-1)</f>
        <v>-1.656770154603715E-2</v>
      </c>
      <c r="K23" s="103">
        <f>SUM(K18:K22)</f>
        <v>3866367</v>
      </c>
      <c r="L23" s="65">
        <v>4195132</v>
      </c>
      <c r="M23" s="50">
        <f>((K23/L23)-1)</f>
        <v>-7.8368213443581802E-2</v>
      </c>
      <c r="N23" s="10">
        <f>SUM(N18:N22)</f>
        <v>111425</v>
      </c>
      <c r="O23" s="45">
        <v>107148</v>
      </c>
      <c r="P23" s="46">
        <f>((N23/O23)-1)</f>
        <v>3.9916750662634781E-2</v>
      </c>
      <c r="Q23" s="103">
        <f>SUM(Q18:Q22)</f>
        <v>3156910</v>
      </c>
      <c r="R23" s="65">
        <v>2752680</v>
      </c>
      <c r="S23" s="50">
        <f>((Q23/R23)-1)</f>
        <v>0.14684961564729648</v>
      </c>
      <c r="T23" s="10">
        <f>SUM(T18:T22)</f>
        <v>2547722</v>
      </c>
      <c r="U23" s="45">
        <v>2860545</v>
      </c>
      <c r="V23" s="46">
        <f>((T23/U23)-1)</f>
        <v>-0.10935783216135386</v>
      </c>
      <c r="W23" s="103">
        <f>SUM(W18:W22)</f>
        <v>6322644</v>
      </c>
      <c r="X23" s="65">
        <v>5380788</v>
      </c>
      <c r="Y23" s="50">
        <f>((W23/X23)-1)</f>
        <v>0.17504053309663936</v>
      </c>
      <c r="Z23" s="10">
        <f>SUM(Z18:Z22)</f>
        <v>1549371</v>
      </c>
      <c r="AA23" s="45">
        <v>1606440</v>
      </c>
      <c r="AB23" s="50">
        <f>((Z23/AA23)-1)</f>
        <v>-3.5525136326286733E-2</v>
      </c>
      <c r="AC23" s="103">
        <f>SUM(AC18:AC22)</f>
        <v>4233196</v>
      </c>
      <c r="AD23" s="65">
        <v>3720481</v>
      </c>
      <c r="AE23" s="46">
        <f>((AC23/AD23)-1)</f>
        <v>0.13780879407796998</v>
      </c>
      <c r="AF23" s="10">
        <f>SUM(AF18:AF22)</f>
        <v>648452</v>
      </c>
      <c r="AG23" s="45">
        <v>634681</v>
      </c>
      <c r="AH23" s="50">
        <f>((AF23/AG23)-1)</f>
        <v>2.1697514184291E-2</v>
      </c>
      <c r="AI23" s="103">
        <f>SUM(AI18:AI22)</f>
        <v>5103012</v>
      </c>
      <c r="AJ23" s="65">
        <v>5209791</v>
      </c>
      <c r="AK23" s="50">
        <f>((AI23/AJ23)-1)</f>
        <v>-2.0495831790565133E-2</v>
      </c>
      <c r="AL23" s="10">
        <f>SUM(AL18:AL22)</f>
        <v>0</v>
      </c>
      <c r="AM23" s="65">
        <f>SUM(AM18:AM22)</f>
        <v>0</v>
      </c>
      <c r="AN23" s="66" t="s">
        <v>98</v>
      </c>
      <c r="AO23" s="10">
        <f>SUM(AO18:AO22)</f>
        <v>52147291</v>
      </c>
      <c r="AP23" s="45">
        <f>SUM(AP18:AP22)</f>
        <v>50154800</v>
      </c>
      <c r="AQ23" s="50">
        <f>((AO23/AP23)-1)</f>
        <v>3.9726825747485872E-2</v>
      </c>
    </row>
    <row r="24" spans="1:43" ht="15.05" thickBot="1">
      <c r="A24" s="404" t="s">
        <v>35</v>
      </c>
      <c r="B24" s="52">
        <f>B17+B23</f>
        <v>3151850</v>
      </c>
      <c r="C24" s="52">
        <v>3133195</v>
      </c>
      <c r="D24" s="53">
        <f>((B24/C24)-1)</f>
        <v>5.9539862664148568E-3</v>
      </c>
      <c r="E24" s="104">
        <f>E17+E23</f>
        <v>66192344</v>
      </c>
      <c r="F24" s="67">
        <f>F17+F23</f>
        <v>61945727</v>
      </c>
      <c r="G24" s="57">
        <f>((E24/F24)-1)</f>
        <v>6.8553832615444232E-2</v>
      </c>
      <c r="H24" s="11">
        <f>H17+H23</f>
        <v>176768019</v>
      </c>
      <c r="I24" s="52">
        <v>168967942</v>
      </c>
      <c r="J24" s="53">
        <f>((H24/I24)-1)</f>
        <v>4.6163058552254777E-2</v>
      </c>
      <c r="K24" s="104">
        <f>K17+K23</f>
        <v>43473140</v>
      </c>
      <c r="L24" s="67">
        <v>38934517</v>
      </c>
      <c r="M24" s="57">
        <f>((K24/L24)-1)</f>
        <v>0.11657067686238398</v>
      </c>
      <c r="N24" s="11">
        <f>N17+N23</f>
        <v>1308142</v>
      </c>
      <c r="O24" s="52">
        <v>1193417</v>
      </c>
      <c r="P24" s="53">
        <f>((N24/O24)-1)</f>
        <v>9.613152820849713E-2</v>
      </c>
      <c r="Q24" s="104">
        <f>Q17+Q23</f>
        <v>16955595</v>
      </c>
      <c r="R24" s="67">
        <v>19184563</v>
      </c>
      <c r="S24" s="57">
        <f>((Q24/R24)-1)</f>
        <v>-0.11618549768373665</v>
      </c>
      <c r="T24" s="11">
        <f>T17+T23</f>
        <v>20998261</v>
      </c>
      <c r="U24" s="52">
        <v>18709393</v>
      </c>
      <c r="V24" s="53">
        <f>((T24/U24)-1)</f>
        <v>0.12233790802299138</v>
      </c>
      <c r="W24" s="104">
        <f>W17+W23</f>
        <v>62668131</v>
      </c>
      <c r="X24" s="67">
        <v>58590128</v>
      </c>
      <c r="Y24" s="57">
        <f>((W24/X24)-1)</f>
        <v>6.9602220360399203E-2</v>
      </c>
      <c r="Z24" s="11">
        <f>Z17+Z23</f>
        <v>17556095</v>
      </c>
      <c r="AA24" s="52">
        <v>15845699</v>
      </c>
      <c r="AB24" s="57">
        <f>((Z24/AA24)-1)</f>
        <v>0.10794070996804872</v>
      </c>
      <c r="AC24" s="104">
        <f>AC17+AC23</f>
        <v>52443138</v>
      </c>
      <c r="AD24" s="67">
        <v>52252141</v>
      </c>
      <c r="AE24" s="53">
        <f>((AC24/AD24)-1)</f>
        <v>3.6552951964208269E-3</v>
      </c>
      <c r="AF24" s="11">
        <f>AF17+AF23</f>
        <v>8214653</v>
      </c>
      <c r="AG24" s="52">
        <v>3662352</v>
      </c>
      <c r="AH24" s="57">
        <f>((AF24/AG24)-1)</f>
        <v>1.2429993075488102</v>
      </c>
      <c r="AI24" s="104">
        <f>AI17+AI23</f>
        <v>59430529</v>
      </c>
      <c r="AJ24" s="67">
        <v>59966237</v>
      </c>
      <c r="AK24" s="57">
        <f>((AI24/AJ24)-1)</f>
        <v>-8.9334936924589936E-3</v>
      </c>
      <c r="AL24" s="11">
        <f>AL17+AL23</f>
        <v>0</v>
      </c>
      <c r="AM24" s="67">
        <f>AM17+AM23</f>
        <v>0</v>
      </c>
      <c r="AN24" s="68" t="s">
        <v>98</v>
      </c>
      <c r="AO24" s="11">
        <f>AO17+AO23</f>
        <v>529159897</v>
      </c>
      <c r="AP24" s="52">
        <f>AP17+AP23</f>
        <v>502385311</v>
      </c>
      <c r="AQ24" s="57">
        <f>((AO24/AP24)-1)</f>
        <v>5.329492207227382E-2</v>
      </c>
    </row>
    <row r="25" spans="1:43" s="8" customFormat="1">
      <c r="B25" s="9"/>
      <c r="C25" s="9"/>
      <c r="D25" s="9"/>
      <c r="E25" s="9"/>
      <c r="F25" s="354"/>
      <c r="H25" s="9"/>
      <c r="K25" s="9"/>
      <c r="N25" s="9"/>
      <c r="Q25" s="9"/>
      <c r="T25" s="9"/>
      <c r="W25" s="9"/>
      <c r="Z25" s="9"/>
      <c r="AC25" s="9"/>
      <c r="AF25" s="9"/>
      <c r="AI25" s="9"/>
      <c r="AO25" s="336"/>
      <c r="AP25" s="354"/>
    </row>
  </sheetData>
  <mergeCells count="56">
    <mergeCell ref="Q3:S4"/>
    <mergeCell ref="B3:D4"/>
    <mergeCell ref="E3:G4"/>
    <mergeCell ref="H3:J4"/>
    <mergeCell ref="K3:M4"/>
    <mergeCell ref="N3:P4"/>
    <mergeCell ref="AL3:AN4"/>
    <mergeCell ref="AO3:AQ4"/>
    <mergeCell ref="B5:B6"/>
    <mergeCell ref="C5:C6"/>
    <mergeCell ref="D5:D6"/>
    <mergeCell ref="E5:E6"/>
    <mergeCell ref="F5:F6"/>
    <mergeCell ref="G5:G6"/>
    <mergeCell ref="H5:H6"/>
    <mergeCell ref="I5:I6"/>
    <mergeCell ref="T3:V4"/>
    <mergeCell ref="W3:Y4"/>
    <mergeCell ref="Z3:AB4"/>
    <mergeCell ref="AC3:AE4"/>
    <mergeCell ref="AF3:AH4"/>
    <mergeCell ref="AI3:AK4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N5:AN6"/>
    <mergeCell ref="AO5:AO6"/>
    <mergeCell ref="AP5:AP6"/>
    <mergeCell ref="AQ5:AQ6"/>
    <mergeCell ref="AH5:AH6"/>
    <mergeCell ref="AI5:AI6"/>
    <mergeCell ref="AJ5:AJ6"/>
    <mergeCell ref="AK5:AK6"/>
    <mergeCell ref="AL5:AL6"/>
    <mergeCell ref="AM5:AM6"/>
  </mergeCells>
  <phoneticPr fontId="3"/>
  <pageMargins left="0.59055118110236227" right="0.39370078740157483" top="0.59055118110236227" bottom="0.59055118110236227" header="0.19685039370078741" footer="0.19685039370078741"/>
  <pageSetup paperSize="9" fitToWidth="0" orientation="landscape" r:id="rId1"/>
  <colBreaks count="4" manualBreakCount="4">
    <brk id="10" max="26" man="1"/>
    <brk id="19" max="26" man="1"/>
    <brk id="28" max="26" man="1"/>
    <brk id="37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R6財政状況一覧</vt:lpstr>
      <vt:lpstr>歳入</vt:lpstr>
      <vt:lpstr>歳出（性質別）</vt:lpstr>
      <vt:lpstr>歳出（目的別）</vt:lpstr>
      <vt:lpstr>'R6財政状況一覧'!Print_Area</vt:lpstr>
      <vt:lpstr>'歳出（性質別）'!Print_Area</vt:lpstr>
      <vt:lpstr>'歳出（目的別）'!Print_Area</vt:lpstr>
      <vt:lpstr>歳入!Print_Area</vt:lpstr>
      <vt:lpstr>'R6財政状況一覧'!Print_Titles</vt:lpstr>
      <vt:lpstr>'歳出（性質別）'!Print_Titles</vt:lpstr>
      <vt:lpstr>'歳出（目的別）'!Print_Titles</vt:lpstr>
      <vt:lpstr>歳入!Print_Titles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2025-09-25T00:59:33Z</dcterms:created>
  <dcterms:modified xsi:type="dcterms:W3CDTF">2025-09-25T00:59:42Z</dcterms:modified>
</cp:coreProperties>
</file>