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I:\★市町村支援課移行データ\財政係\03  決算統計（地方財政状況調査）\01普通会計\★R05決算統計（R06）\●●●分析\確定後作業\"/>
    </mc:Choice>
  </mc:AlternateContent>
  <xr:revisionPtr revIDLastSave="0" documentId="13_ncr:1_{F77F117D-A506-455D-B4ED-60A0799C8773}" xr6:coauthVersionLast="47" xr6:coauthVersionMax="47" xr10:uidLastSave="{00000000-0000-0000-0000-000000000000}"/>
  <bookViews>
    <workbookView xWindow="28680" yWindow="-705" windowWidth="29040" windowHeight="15720" xr2:uid="{00000000-000D-0000-FFFF-FFFF00000000}"/>
  </bookViews>
  <sheets>
    <sheet name="R5財政状況一覧" sheetId="1" r:id="rId1"/>
    <sheet name="歳入" sheetId="2" r:id="rId2"/>
    <sheet name="歳出（性質別）" sheetId="3" r:id="rId3"/>
    <sheet name="歳出（目的別）" sheetId="4" r:id="rId4"/>
  </sheets>
  <definedNames>
    <definedName name="_xlnm.Print_Area" localSheetId="0">'R5財政状況一覧'!$A$1:$AM$28</definedName>
    <definedName name="_xlnm.Print_Area" localSheetId="2">'歳出（性質別）'!$A$1:$BJ$26</definedName>
    <definedName name="_xlnm.Print_Area" localSheetId="3">'歳出（目的別）'!$A$1:$AQ$27</definedName>
    <definedName name="_xlnm.Print_Area" localSheetId="1">歳入!$A$1:$BM$26</definedName>
    <definedName name="_xlnm.Print_Titles" localSheetId="0">'R5財政状況一覧'!$A:$A</definedName>
    <definedName name="_xlnm.Print_Titles" localSheetId="2">'歳出（性質別）'!$A:$A</definedName>
    <definedName name="_xlnm.Print_Titles" localSheetId="3">'歳出（目的別）'!$A:$A</definedName>
    <definedName name="_xlnm.Print_Titles" localSheetId="1">歳入!$A:$A</definedName>
  </definedNames>
  <calcPr calcId="191029" concurrentManualCount="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2" i="1" l="1"/>
  <c r="U23" i="1"/>
  <c r="U16" i="1"/>
  <c r="AA22" i="1"/>
  <c r="AO19" i="4" l="1"/>
  <c r="AO20" i="4"/>
  <c r="AO21" i="4"/>
  <c r="AO22" i="4"/>
  <c r="AO18" i="4"/>
  <c r="AO8" i="4"/>
  <c r="AO9" i="4"/>
  <c r="AO10" i="4"/>
  <c r="AO11" i="4"/>
  <c r="AO12" i="4"/>
  <c r="AO13" i="4"/>
  <c r="AO14" i="4"/>
  <c r="AO15" i="4"/>
  <c r="AO16" i="4"/>
  <c r="AO7" i="4"/>
  <c r="B17" i="4"/>
  <c r="B23" i="4"/>
  <c r="AP24" i="4"/>
  <c r="AP23" i="4"/>
  <c r="AP17" i="4"/>
  <c r="AJ24" i="4"/>
  <c r="AJ23" i="4"/>
  <c r="AJ17" i="4"/>
  <c r="AG23" i="4"/>
  <c r="AG17" i="4"/>
  <c r="AG24" i="4" s="1"/>
  <c r="AD23" i="4"/>
  <c r="AD17" i="4"/>
  <c r="AD24" i="4" s="1"/>
  <c r="AA24" i="4"/>
  <c r="AA23" i="4"/>
  <c r="AA17" i="4"/>
  <c r="X23" i="4"/>
  <c r="X17" i="4"/>
  <c r="X24" i="4" s="1"/>
  <c r="U23" i="4"/>
  <c r="U17" i="4"/>
  <c r="U24" i="4" s="1"/>
  <c r="R23" i="4"/>
  <c r="R17" i="4"/>
  <c r="R24" i="4" s="1"/>
  <c r="O24" i="4"/>
  <c r="O23" i="4"/>
  <c r="O17" i="4"/>
  <c r="L23" i="4"/>
  <c r="L17" i="4"/>
  <c r="L24" i="4" s="1"/>
  <c r="I23" i="4"/>
  <c r="I17" i="4"/>
  <c r="I24" i="4" s="1"/>
  <c r="F24" i="4"/>
  <c r="F23" i="4"/>
  <c r="F17" i="4"/>
  <c r="C24" i="4"/>
  <c r="C23" i="4"/>
  <c r="C17" i="4"/>
  <c r="AH18" i="3"/>
  <c r="AH19" i="3"/>
  <c r="AH20" i="3"/>
  <c r="AH21" i="3"/>
  <c r="AH17" i="3"/>
  <c r="AH7" i="3"/>
  <c r="AH8" i="3"/>
  <c r="AH9" i="3"/>
  <c r="AH10" i="3"/>
  <c r="AH11" i="3"/>
  <c r="AH12" i="3"/>
  <c r="AH13" i="3"/>
  <c r="AH14" i="3"/>
  <c r="AH15" i="3"/>
  <c r="AH6" i="3"/>
  <c r="S18" i="3"/>
  <c r="S19" i="3"/>
  <c r="S20" i="3"/>
  <c r="S21" i="3"/>
  <c r="S17" i="3"/>
  <c r="S7" i="3"/>
  <c r="S8" i="3"/>
  <c r="S9" i="3"/>
  <c r="S10" i="3"/>
  <c r="S11" i="3"/>
  <c r="S12" i="3"/>
  <c r="S13" i="3"/>
  <c r="S14" i="3"/>
  <c r="S15" i="3"/>
  <c r="S6" i="3"/>
  <c r="BI22" i="3"/>
  <c r="BI16" i="3"/>
  <c r="BI23" i="3" s="1"/>
  <c r="BF21" i="3"/>
  <c r="BF20" i="3"/>
  <c r="BF19" i="3"/>
  <c r="BF18" i="3"/>
  <c r="BF17" i="3"/>
  <c r="BF22" i="3" s="1"/>
  <c r="BF15" i="3"/>
  <c r="BF14" i="3"/>
  <c r="BF13" i="3"/>
  <c r="BF12" i="3"/>
  <c r="BF11" i="3"/>
  <c r="BF10" i="3"/>
  <c r="BF9" i="3"/>
  <c r="BF8" i="3"/>
  <c r="BF16" i="3" s="1"/>
  <c r="BF23" i="3" s="1"/>
  <c r="BF7" i="3"/>
  <c r="BF6" i="3"/>
  <c r="BC23" i="3"/>
  <c r="BC22" i="3"/>
  <c r="BC16" i="3"/>
  <c r="AZ22" i="3"/>
  <c r="AZ16" i="3"/>
  <c r="AZ23" i="3" s="1"/>
  <c r="AW23" i="3"/>
  <c r="AW22" i="3"/>
  <c r="AW16" i="3"/>
  <c r="AT23" i="3"/>
  <c r="AT22" i="3"/>
  <c r="AT16" i="3"/>
  <c r="AQ22" i="3"/>
  <c r="AQ16" i="3"/>
  <c r="AQ23" i="3" s="1"/>
  <c r="AN22" i="3"/>
  <c r="AN16" i="3"/>
  <c r="AN23" i="3" s="1"/>
  <c r="AL22" i="3"/>
  <c r="AL16" i="3"/>
  <c r="AL23" i="3" s="1"/>
  <c r="AI22" i="3"/>
  <c r="AI16" i="3"/>
  <c r="AI23" i="3" s="1"/>
  <c r="AF22" i="3"/>
  <c r="AF16" i="3"/>
  <c r="AF23" i="3" s="1"/>
  <c r="Z22" i="3"/>
  <c r="Z23" i="3" s="1"/>
  <c r="AC22" i="3"/>
  <c r="AC16" i="3"/>
  <c r="AC23" i="3" s="1"/>
  <c r="Z16" i="3"/>
  <c r="W22" i="3"/>
  <c r="W16" i="3"/>
  <c r="W23" i="3" s="1"/>
  <c r="T23" i="3"/>
  <c r="T22" i="3"/>
  <c r="T16" i="3"/>
  <c r="R23" i="3"/>
  <c r="R22" i="3"/>
  <c r="R16" i="3"/>
  <c r="P22" i="3"/>
  <c r="O22" i="3"/>
  <c r="P16" i="3"/>
  <c r="P23" i="3" s="1"/>
  <c r="O16" i="3"/>
  <c r="O23" i="3" s="1"/>
  <c r="N16" i="3"/>
  <c r="N22" i="3"/>
  <c r="K22" i="3"/>
  <c r="K16" i="3"/>
  <c r="K23" i="3" s="1"/>
  <c r="H16" i="3"/>
  <c r="H22" i="3"/>
  <c r="H23" i="3"/>
  <c r="F23" i="3"/>
  <c r="F22" i="3"/>
  <c r="F16" i="3"/>
  <c r="C22" i="3"/>
  <c r="C16" i="3"/>
  <c r="C23" i="3" s="1"/>
  <c r="BH6" i="2"/>
  <c r="BK16" i="2"/>
  <c r="BK23" i="2" s="1"/>
  <c r="BK22" i="2"/>
  <c r="B24" i="4" l="1"/>
  <c r="N23" i="3"/>
  <c r="BE6" i="2"/>
  <c r="M21" i="2" l="1"/>
  <c r="J21" i="2"/>
  <c r="G21" i="2"/>
  <c r="D21" i="2"/>
  <c r="M20" i="2"/>
  <c r="J20" i="2"/>
  <c r="G20" i="2"/>
  <c r="D20" i="2"/>
  <c r="M19" i="2"/>
  <c r="J19" i="2"/>
  <c r="G19" i="2"/>
  <c r="D19" i="2"/>
  <c r="M18" i="2"/>
  <c r="J18" i="2"/>
  <c r="G18" i="2"/>
  <c r="D18" i="2"/>
  <c r="M17" i="2"/>
  <c r="J17" i="2"/>
  <c r="G17" i="2"/>
  <c r="D17" i="2"/>
  <c r="M15" i="2"/>
  <c r="J15" i="2"/>
  <c r="G15" i="2"/>
  <c r="D15" i="2"/>
  <c r="M14" i="2"/>
  <c r="J14" i="2"/>
  <c r="G14" i="2"/>
  <c r="D14" i="2"/>
  <c r="M13" i="2"/>
  <c r="J13" i="2"/>
  <c r="G13" i="2"/>
  <c r="D13" i="2"/>
  <c r="M12" i="2"/>
  <c r="J12" i="2"/>
  <c r="G12" i="2"/>
  <c r="D12" i="2"/>
  <c r="M11" i="2"/>
  <c r="J11" i="2"/>
  <c r="G11" i="2"/>
  <c r="D11" i="2"/>
  <c r="M10" i="2"/>
  <c r="J10" i="2"/>
  <c r="G10" i="2"/>
  <c r="D10" i="2"/>
  <c r="M9" i="2"/>
  <c r="J9" i="2"/>
  <c r="G9" i="2"/>
  <c r="D9" i="2"/>
  <c r="M8" i="2"/>
  <c r="J8" i="2"/>
  <c r="G8" i="2"/>
  <c r="D8" i="2"/>
  <c r="M7" i="2"/>
  <c r="J7" i="2"/>
  <c r="G7" i="2"/>
  <c r="D7" i="2"/>
  <c r="M6" i="2"/>
  <c r="J6" i="2"/>
  <c r="G6" i="2"/>
  <c r="D6" i="2"/>
  <c r="L22" i="1"/>
  <c r="AM5" i="1"/>
  <c r="AL5" i="1"/>
  <c r="AK5" i="1"/>
  <c r="AJ5" i="1"/>
  <c r="AH5" i="1"/>
  <c r="AG5" i="1"/>
  <c r="AF5" i="1"/>
  <c r="AE5" i="1"/>
  <c r="AD5" i="1"/>
  <c r="AC5" i="1"/>
  <c r="AA5" i="1"/>
  <c r="Z5" i="1"/>
  <c r="X5" i="1"/>
  <c r="W5" i="1"/>
  <c r="V5" i="1"/>
  <c r="U5" i="1"/>
  <c r="T5" i="1"/>
  <c r="S5" i="1"/>
  <c r="Q5" i="1"/>
  <c r="P5" i="1"/>
  <c r="L5" i="1"/>
  <c r="M5" i="1"/>
  <c r="N5" i="1"/>
  <c r="O5" i="1"/>
  <c r="K5" i="1"/>
  <c r="J5" i="1"/>
  <c r="I5" i="1"/>
  <c r="H5" i="1"/>
  <c r="F5" i="1"/>
  <c r="E5" i="1"/>
  <c r="AQ19" i="4"/>
  <c r="AQ20" i="4"/>
  <c r="AQ21" i="4"/>
  <c r="AQ22" i="4"/>
  <c r="AQ18" i="4"/>
  <c r="AQ8" i="4"/>
  <c r="AQ9" i="4"/>
  <c r="AQ10" i="4"/>
  <c r="AQ11" i="4"/>
  <c r="AQ12" i="4"/>
  <c r="AQ13" i="4"/>
  <c r="AQ14" i="4"/>
  <c r="AQ15" i="4"/>
  <c r="AQ16" i="4"/>
  <c r="AQ7" i="4"/>
  <c r="AK22" i="4"/>
  <c r="AK21" i="4"/>
  <c r="AK20" i="4"/>
  <c r="AK16" i="4"/>
  <c r="AK15" i="4"/>
  <c r="AK14" i="4"/>
  <c r="AK12" i="4"/>
  <c r="AK7" i="4"/>
  <c r="AK13" i="4"/>
  <c r="AK11" i="4"/>
  <c r="AK8" i="4"/>
  <c r="AK10" i="4"/>
  <c r="AK9" i="4"/>
  <c r="AK18" i="4"/>
  <c r="AK19" i="4"/>
  <c r="AH22" i="4"/>
  <c r="AH19" i="4"/>
  <c r="AH20" i="4"/>
  <c r="AH15" i="4"/>
  <c r="AH14" i="4"/>
  <c r="AH13" i="4"/>
  <c r="AH12" i="4"/>
  <c r="AH11" i="4"/>
  <c r="AH10" i="4"/>
  <c r="AH9" i="4"/>
  <c r="AH8" i="4"/>
  <c r="AH7" i="4"/>
  <c r="AE22" i="4"/>
  <c r="AE21" i="4"/>
  <c r="AE20" i="4"/>
  <c r="AE19" i="4"/>
  <c r="AE18" i="4"/>
  <c r="AE16" i="4"/>
  <c r="AE15" i="4"/>
  <c r="AE14" i="4"/>
  <c r="AE13" i="4"/>
  <c r="AE12" i="4"/>
  <c r="AE11" i="4"/>
  <c r="AE10" i="4"/>
  <c r="AE9" i="4"/>
  <c r="AE8" i="4"/>
  <c r="AE7" i="4"/>
  <c r="AB22" i="4"/>
  <c r="AB21" i="4"/>
  <c r="AB20" i="4"/>
  <c r="AB19" i="4"/>
  <c r="AB18" i="4"/>
  <c r="AB16" i="4"/>
  <c r="AB15" i="4"/>
  <c r="AB14" i="4"/>
  <c r="AB13" i="4"/>
  <c r="AB12" i="4"/>
  <c r="AB11" i="4"/>
  <c r="AB10" i="4"/>
  <c r="AB9" i="4"/>
  <c r="AB8" i="4"/>
  <c r="AB7" i="4"/>
  <c r="Y22" i="4"/>
  <c r="Y21" i="4"/>
  <c r="Y20" i="4"/>
  <c r="Y19" i="4"/>
  <c r="Y18" i="4"/>
  <c r="Y16" i="4"/>
  <c r="Y15" i="4"/>
  <c r="Y14" i="4"/>
  <c r="Y13" i="4"/>
  <c r="Y12" i="4"/>
  <c r="Y11" i="4"/>
  <c r="Y10" i="4"/>
  <c r="Y9" i="4"/>
  <c r="Y8" i="4"/>
  <c r="Y7" i="4"/>
  <c r="V22" i="4"/>
  <c r="V21" i="4"/>
  <c r="V20" i="4"/>
  <c r="V19" i="4"/>
  <c r="V18" i="4"/>
  <c r="V16" i="4"/>
  <c r="V15" i="4"/>
  <c r="V14" i="4"/>
  <c r="V13" i="4"/>
  <c r="V12" i="4"/>
  <c r="V11" i="4"/>
  <c r="V10" i="4"/>
  <c r="V9" i="4"/>
  <c r="V8" i="4"/>
  <c r="V7" i="4"/>
  <c r="S22" i="4"/>
  <c r="S21" i="4"/>
  <c r="S20" i="4"/>
  <c r="S19" i="4"/>
  <c r="S18" i="4"/>
  <c r="S16" i="4"/>
  <c r="S15" i="4"/>
  <c r="S14" i="4"/>
  <c r="S13" i="4"/>
  <c r="S12" i="4"/>
  <c r="S11" i="4"/>
  <c r="S10" i="4"/>
  <c r="S9" i="4"/>
  <c r="S8" i="4"/>
  <c r="S7" i="4"/>
  <c r="P7" i="4"/>
  <c r="P22" i="4"/>
  <c r="P21" i="4"/>
  <c r="P20" i="4"/>
  <c r="P19" i="4"/>
  <c r="P16" i="4"/>
  <c r="P15" i="4"/>
  <c r="P14" i="4"/>
  <c r="P13" i="4"/>
  <c r="P12" i="4"/>
  <c r="P11" i="4"/>
  <c r="P10" i="4"/>
  <c r="P9" i="4"/>
  <c r="P8" i="4"/>
  <c r="M22" i="4"/>
  <c r="M21" i="4"/>
  <c r="M20" i="4"/>
  <c r="M19" i="4"/>
  <c r="M18" i="4"/>
  <c r="M16" i="4"/>
  <c r="M15" i="4"/>
  <c r="M14" i="4"/>
  <c r="M13" i="4"/>
  <c r="M12" i="4"/>
  <c r="M11" i="4"/>
  <c r="M10" i="4"/>
  <c r="M9" i="4"/>
  <c r="M8" i="4"/>
  <c r="M7" i="4"/>
  <c r="J22" i="4"/>
  <c r="J21" i="4"/>
  <c r="J20" i="4"/>
  <c r="J19" i="4"/>
  <c r="J18" i="4"/>
  <c r="J16" i="4"/>
  <c r="J15" i="4"/>
  <c r="J14" i="4"/>
  <c r="J13" i="4"/>
  <c r="J12" i="4"/>
  <c r="J11" i="4"/>
  <c r="J10" i="4"/>
  <c r="J9" i="4"/>
  <c r="J8" i="4"/>
  <c r="J7" i="4"/>
  <c r="G22" i="4"/>
  <c r="G21" i="4"/>
  <c r="G20" i="4"/>
  <c r="G19" i="4"/>
  <c r="G18" i="4"/>
  <c r="G16" i="4"/>
  <c r="G15" i="4"/>
  <c r="G14" i="4"/>
  <c r="G13" i="4"/>
  <c r="G12" i="4"/>
  <c r="G11" i="4"/>
  <c r="G10" i="4"/>
  <c r="G9" i="4"/>
  <c r="G8" i="4"/>
  <c r="G7" i="4"/>
  <c r="D7" i="4"/>
  <c r="D22" i="4"/>
  <c r="D21" i="4"/>
  <c r="D20" i="4"/>
  <c r="D19" i="4"/>
  <c r="D18" i="4"/>
  <c r="D16" i="4"/>
  <c r="D15" i="4"/>
  <c r="D14" i="4"/>
  <c r="D13" i="4"/>
  <c r="D12" i="4"/>
  <c r="D11" i="4"/>
  <c r="D10" i="4"/>
  <c r="D9" i="4"/>
  <c r="D8" i="4"/>
  <c r="BJ21" i="3"/>
  <c r="BJ20" i="3"/>
  <c r="BJ19" i="3"/>
  <c r="BJ18" i="3"/>
  <c r="BJ17" i="3"/>
  <c r="BJ15" i="3"/>
  <c r="BJ14" i="3"/>
  <c r="BJ13" i="3"/>
  <c r="BJ12" i="3"/>
  <c r="BJ11" i="3"/>
  <c r="BJ10" i="3"/>
  <c r="BJ9" i="3"/>
  <c r="BJ8" i="3"/>
  <c r="BJ7" i="3"/>
  <c r="BJ6" i="3"/>
  <c r="BD21" i="3"/>
  <c r="BD20" i="3"/>
  <c r="BD19" i="3"/>
  <c r="BD18" i="3"/>
  <c r="BD17" i="3"/>
  <c r="BD15" i="3"/>
  <c r="BD14" i="3"/>
  <c r="BD13" i="3"/>
  <c r="BD12" i="3"/>
  <c r="BD11" i="3"/>
  <c r="BD10" i="3"/>
  <c r="BD9" i="3"/>
  <c r="BD8" i="3"/>
  <c r="BD7" i="3"/>
  <c r="BD6" i="3"/>
  <c r="BA21" i="3"/>
  <c r="BA20" i="3"/>
  <c r="BA19" i="3"/>
  <c r="BA18" i="3"/>
  <c r="BA17" i="3"/>
  <c r="BA15" i="3"/>
  <c r="BA14" i="3"/>
  <c r="BA13" i="3"/>
  <c r="BA12" i="3"/>
  <c r="BA11" i="3"/>
  <c r="BA10" i="3"/>
  <c r="BA9" i="3"/>
  <c r="BA8" i="3"/>
  <c r="BA7" i="3"/>
  <c r="BA6" i="3"/>
  <c r="AX21" i="3"/>
  <c r="AX20" i="3"/>
  <c r="AX19" i="3"/>
  <c r="AX18" i="3"/>
  <c r="AX17" i="3"/>
  <c r="AX15" i="3"/>
  <c r="AX14" i="3"/>
  <c r="AX13" i="3"/>
  <c r="AX12" i="3"/>
  <c r="AX11" i="3"/>
  <c r="AX10" i="3"/>
  <c r="AX9" i="3"/>
  <c r="AX8" i="3"/>
  <c r="AX7" i="3"/>
  <c r="AX6" i="3"/>
  <c r="AU21" i="3"/>
  <c r="AU20" i="3"/>
  <c r="AU19" i="3"/>
  <c r="AU18" i="3"/>
  <c r="AU17" i="3"/>
  <c r="AU15" i="3"/>
  <c r="AU14" i="3"/>
  <c r="AU13" i="3"/>
  <c r="AU12" i="3"/>
  <c r="AU11" i="3"/>
  <c r="AU10" i="3"/>
  <c r="AU9" i="3"/>
  <c r="AU8" i="3"/>
  <c r="AU7" i="3"/>
  <c r="AU6" i="3"/>
  <c r="AR21" i="3"/>
  <c r="AR20" i="3"/>
  <c r="AR19" i="3"/>
  <c r="AR18" i="3"/>
  <c r="AR17" i="3"/>
  <c r="AR15" i="3"/>
  <c r="AR14" i="3"/>
  <c r="AR13" i="3"/>
  <c r="AR12" i="3"/>
  <c r="AR11" i="3"/>
  <c r="AR10" i="3"/>
  <c r="AR9" i="3"/>
  <c r="AR8" i="3"/>
  <c r="AR7" i="3"/>
  <c r="AR6" i="3"/>
  <c r="AO21" i="3"/>
  <c r="AO20" i="3"/>
  <c r="AO19" i="3"/>
  <c r="AO18" i="3"/>
  <c r="AO17" i="3"/>
  <c r="AO15" i="3"/>
  <c r="AO14" i="3"/>
  <c r="AO13" i="3"/>
  <c r="AO12" i="3"/>
  <c r="AO11" i="3"/>
  <c r="AO10" i="3"/>
  <c r="AO9" i="3"/>
  <c r="AO8" i="3"/>
  <c r="AO7" i="3"/>
  <c r="AO6" i="3"/>
  <c r="AJ21" i="3"/>
  <c r="AJ20" i="3"/>
  <c r="AJ19" i="3"/>
  <c r="AJ18" i="3"/>
  <c r="AJ17" i="3"/>
  <c r="AJ15" i="3"/>
  <c r="AJ14" i="3"/>
  <c r="AJ13" i="3"/>
  <c r="AJ12" i="3"/>
  <c r="AJ11" i="3"/>
  <c r="AJ10" i="3"/>
  <c r="AJ9" i="3"/>
  <c r="AJ8" i="3"/>
  <c r="AJ7" i="3"/>
  <c r="AJ6" i="3"/>
  <c r="AG21" i="3"/>
  <c r="AG19" i="3"/>
  <c r="AG18" i="3"/>
  <c r="AG14" i="3"/>
  <c r="AG13" i="3"/>
  <c r="AG12" i="3"/>
  <c r="AG11" i="3"/>
  <c r="AG10" i="3"/>
  <c r="AG9" i="3"/>
  <c r="AG8" i="3"/>
  <c r="AG7" i="3"/>
  <c r="AG6" i="3"/>
  <c r="AD21" i="3"/>
  <c r="AD20" i="3"/>
  <c r="AD19" i="3"/>
  <c r="AD18" i="3"/>
  <c r="AD17" i="3"/>
  <c r="AD15" i="3"/>
  <c r="AD14" i="3"/>
  <c r="AD13" i="3"/>
  <c r="AD12" i="3"/>
  <c r="AD11" i="3"/>
  <c r="AD10" i="3"/>
  <c r="AD9" i="3"/>
  <c r="AD8" i="3"/>
  <c r="AD7" i="3"/>
  <c r="AD6" i="3"/>
  <c r="X21" i="3"/>
  <c r="X20" i="3"/>
  <c r="X19" i="3"/>
  <c r="X18" i="3"/>
  <c r="X17" i="3"/>
  <c r="X15" i="3"/>
  <c r="X14" i="3"/>
  <c r="X13" i="3"/>
  <c r="X12" i="3"/>
  <c r="X11" i="3"/>
  <c r="X10" i="3"/>
  <c r="X9" i="3"/>
  <c r="X8" i="3"/>
  <c r="X7" i="3"/>
  <c r="X6" i="3"/>
  <c r="U21" i="3"/>
  <c r="U20" i="3"/>
  <c r="U19" i="3"/>
  <c r="U18" i="3"/>
  <c r="U17" i="3"/>
  <c r="U15" i="3"/>
  <c r="U14" i="3"/>
  <c r="U13" i="3"/>
  <c r="U12" i="3"/>
  <c r="U11" i="3"/>
  <c r="U10" i="3"/>
  <c r="U9" i="3"/>
  <c r="U8" i="3"/>
  <c r="U7" i="3"/>
  <c r="U6" i="3"/>
  <c r="L21" i="3"/>
  <c r="L20" i="3"/>
  <c r="L19" i="3"/>
  <c r="L18" i="3"/>
  <c r="L17" i="3"/>
  <c r="L15" i="3"/>
  <c r="L14" i="3"/>
  <c r="L13" i="3"/>
  <c r="L12" i="3"/>
  <c r="L11" i="3"/>
  <c r="L10" i="3"/>
  <c r="L9" i="3"/>
  <c r="L8" i="3"/>
  <c r="L7" i="3"/>
  <c r="L6" i="3"/>
  <c r="I21" i="3"/>
  <c r="I20" i="3"/>
  <c r="I19" i="3"/>
  <c r="I18" i="3"/>
  <c r="I17" i="3"/>
  <c r="I15" i="3"/>
  <c r="I14" i="3"/>
  <c r="I13" i="3"/>
  <c r="I12" i="3"/>
  <c r="I11" i="3"/>
  <c r="I10" i="3"/>
  <c r="I9" i="3"/>
  <c r="I8" i="3"/>
  <c r="I7" i="3"/>
  <c r="I6" i="3"/>
  <c r="D21" i="3"/>
  <c r="D20" i="3"/>
  <c r="D19" i="3"/>
  <c r="D18" i="3"/>
  <c r="D17" i="3"/>
  <c r="D15" i="3"/>
  <c r="D14" i="3"/>
  <c r="D13" i="3"/>
  <c r="D12" i="3"/>
  <c r="D11" i="3"/>
  <c r="D10" i="3"/>
  <c r="D9" i="3"/>
  <c r="D8" i="3"/>
  <c r="D7" i="3"/>
  <c r="D6" i="3"/>
  <c r="BM21" i="2"/>
  <c r="BM20" i="2"/>
  <c r="BM19" i="2"/>
  <c r="BM18" i="2"/>
  <c r="BM17" i="2"/>
  <c r="BM15" i="2"/>
  <c r="BM14" i="2"/>
  <c r="BM13" i="2"/>
  <c r="BM12" i="2"/>
  <c r="BM11" i="2"/>
  <c r="BM10" i="2"/>
  <c r="BM9" i="2"/>
  <c r="BM8" i="2"/>
  <c r="BM7" i="2"/>
  <c r="BM6" i="2"/>
  <c r="AZ21" i="2"/>
  <c r="AZ20" i="2"/>
  <c r="AZ19" i="2"/>
  <c r="AZ18" i="2"/>
  <c r="AZ17" i="2"/>
  <c r="AZ15" i="2"/>
  <c r="AZ14" i="2"/>
  <c r="AZ13" i="2"/>
  <c r="AZ12" i="2"/>
  <c r="AZ11" i="2"/>
  <c r="AZ10" i="2"/>
  <c r="AZ9" i="2"/>
  <c r="AZ8" i="2"/>
  <c r="AZ7" i="2"/>
  <c r="AZ6" i="2"/>
  <c r="AW21" i="2"/>
  <c r="AW20" i="2"/>
  <c r="AW19" i="2"/>
  <c r="AW18" i="2"/>
  <c r="AW15" i="2"/>
  <c r="AW14" i="2"/>
  <c r="AW13" i="2"/>
  <c r="AW12" i="2"/>
  <c r="AW11" i="2"/>
  <c r="AW10" i="2"/>
  <c r="AW9" i="2"/>
  <c r="AW8" i="2"/>
  <c r="AW7" i="2"/>
  <c r="AW6" i="2"/>
  <c r="AT21" i="2"/>
  <c r="AT20" i="2"/>
  <c r="AT19" i="2"/>
  <c r="AT18" i="2"/>
  <c r="AT17" i="2"/>
  <c r="AT15" i="2"/>
  <c r="AT14" i="2"/>
  <c r="AT13" i="2"/>
  <c r="AT12" i="2"/>
  <c r="AT11" i="2"/>
  <c r="AT10" i="2"/>
  <c r="AT9" i="2"/>
  <c r="AT8" i="2"/>
  <c r="AT7" i="2"/>
  <c r="AT6" i="2"/>
  <c r="AQ21" i="2"/>
  <c r="AQ20" i="2"/>
  <c r="AQ19" i="2"/>
  <c r="AQ18" i="2"/>
  <c r="AQ17" i="2"/>
  <c r="AQ15" i="2"/>
  <c r="AQ14" i="2"/>
  <c r="AQ13" i="2"/>
  <c r="AQ12" i="2"/>
  <c r="AQ11" i="2"/>
  <c r="AQ10" i="2"/>
  <c r="AQ9" i="2"/>
  <c r="AQ8" i="2"/>
  <c r="AQ7" i="2"/>
  <c r="AQ6" i="2"/>
  <c r="AN21" i="2"/>
  <c r="AN20" i="2"/>
  <c r="AN19" i="2"/>
  <c r="AN18" i="2"/>
  <c r="AN17" i="2"/>
  <c r="AN15" i="2"/>
  <c r="AN14" i="2"/>
  <c r="AN13" i="2"/>
  <c r="AN12" i="2"/>
  <c r="AN11" i="2"/>
  <c r="AN10" i="2"/>
  <c r="AN9" i="2"/>
  <c r="AN8" i="2"/>
  <c r="AN7" i="2"/>
  <c r="AN6" i="2"/>
  <c r="AK21" i="2"/>
  <c r="AK20" i="2"/>
  <c r="AK19" i="2"/>
  <c r="AK18" i="2"/>
  <c r="AK17" i="2"/>
  <c r="AK15" i="2"/>
  <c r="AK14" i="2"/>
  <c r="AK13" i="2"/>
  <c r="AK12" i="2"/>
  <c r="AK11" i="2"/>
  <c r="AK10" i="2"/>
  <c r="AK9" i="2"/>
  <c r="AK8" i="2"/>
  <c r="AK7" i="2"/>
  <c r="AK6" i="2"/>
  <c r="AE6" i="2"/>
  <c r="AE21" i="2"/>
  <c r="AE20" i="2"/>
  <c r="AE19" i="2"/>
  <c r="AE18" i="2"/>
  <c r="AE17" i="2"/>
  <c r="AE15" i="2"/>
  <c r="AE14" i="2"/>
  <c r="AE13" i="2"/>
  <c r="AE12" i="2"/>
  <c r="AE11" i="2"/>
  <c r="AE10" i="2"/>
  <c r="AE9" i="2"/>
  <c r="AE8" i="2"/>
  <c r="AE7" i="2"/>
  <c r="AB18" i="2"/>
  <c r="AB19" i="2"/>
  <c r="AB20" i="2"/>
  <c r="AB21" i="2"/>
  <c r="AB17" i="2"/>
  <c r="AB7" i="2"/>
  <c r="AB8" i="2"/>
  <c r="AB9" i="2"/>
  <c r="AB10" i="2"/>
  <c r="AB11" i="2"/>
  <c r="AB12" i="2"/>
  <c r="AB13" i="2"/>
  <c r="AB14" i="2"/>
  <c r="AB15" i="2"/>
  <c r="AB6" i="2"/>
  <c r="Y18" i="2"/>
  <c r="Y19" i="2"/>
  <c r="Y20" i="2"/>
  <c r="Y21" i="2"/>
  <c r="Y17" i="2"/>
  <c r="Y7" i="2"/>
  <c r="Y8" i="2"/>
  <c r="Y9" i="2"/>
  <c r="Y10" i="2"/>
  <c r="Y11" i="2"/>
  <c r="Y12" i="2"/>
  <c r="Y13" i="2"/>
  <c r="Y14" i="2"/>
  <c r="Y15" i="2"/>
  <c r="Y6" i="2"/>
  <c r="V18" i="2"/>
  <c r="V19" i="2"/>
  <c r="V20" i="2"/>
  <c r="V21" i="2"/>
  <c r="V17" i="2"/>
  <c r="V7" i="2"/>
  <c r="V8" i="2"/>
  <c r="V9" i="2"/>
  <c r="V10" i="2"/>
  <c r="V11" i="2"/>
  <c r="V12" i="2"/>
  <c r="V13" i="2"/>
  <c r="V14" i="2"/>
  <c r="V15" i="2"/>
  <c r="V6" i="2"/>
  <c r="S18" i="2"/>
  <c r="S19" i="2"/>
  <c r="S20" i="2"/>
  <c r="S21" i="2"/>
  <c r="S17" i="2"/>
  <c r="S7" i="2"/>
  <c r="S8" i="2"/>
  <c r="S9" i="2"/>
  <c r="S10" i="2"/>
  <c r="S11" i="2"/>
  <c r="S12" i="2"/>
  <c r="S13" i="2"/>
  <c r="S14" i="2"/>
  <c r="S15" i="2"/>
  <c r="S6" i="2"/>
  <c r="P18" i="2"/>
  <c r="P19" i="2"/>
  <c r="P20" i="2"/>
  <c r="P21" i="2"/>
  <c r="P17" i="2"/>
  <c r="P7" i="2"/>
  <c r="P8" i="2"/>
  <c r="P9" i="2"/>
  <c r="P10" i="2"/>
  <c r="P11" i="2"/>
  <c r="P12" i="2"/>
  <c r="P13" i="2"/>
  <c r="P14" i="2"/>
  <c r="P15" i="2"/>
  <c r="P6" i="2"/>
  <c r="R18" i="1"/>
  <c r="R19" i="1"/>
  <c r="R20" i="1"/>
  <c r="R21" i="1"/>
  <c r="R17" i="1"/>
  <c r="R15" i="1"/>
  <c r="R7" i="1"/>
  <c r="R8" i="1"/>
  <c r="R9" i="1"/>
  <c r="R10" i="1"/>
  <c r="R11" i="1"/>
  <c r="R12" i="1"/>
  <c r="R13" i="1"/>
  <c r="R14" i="1"/>
  <c r="R6" i="1"/>
  <c r="G11" i="1"/>
  <c r="G9" i="1"/>
  <c r="G13" i="1"/>
  <c r="G18" i="1"/>
  <c r="G19" i="1"/>
  <c r="G20" i="1"/>
  <c r="G21" i="1"/>
  <c r="G17" i="1"/>
  <c r="G15" i="1"/>
  <c r="G10" i="1"/>
  <c r="G12" i="1"/>
  <c r="G14" i="1"/>
  <c r="G8" i="1"/>
  <c r="G6" i="1"/>
  <c r="G7" i="1"/>
  <c r="AO23" i="4" l="1"/>
  <c r="AM23" i="4"/>
  <c r="AL23" i="4"/>
  <c r="AL24" i="4" s="1"/>
  <c r="AI23" i="4"/>
  <c r="AK23" i="4" s="1"/>
  <c r="AF23" i="4"/>
  <c r="AH23" i="4" s="1"/>
  <c r="AC23" i="4"/>
  <c r="Z23" i="4"/>
  <c r="AB23" i="4" s="1"/>
  <c r="W23" i="4"/>
  <c r="T23" i="4"/>
  <c r="AO17" i="4"/>
  <c r="AQ17" i="4" s="1"/>
  <c r="AM17" i="4"/>
  <c r="AM24" i="4" s="1"/>
  <c r="AL17" i="4"/>
  <c r="AI17" i="4"/>
  <c r="AK17" i="4" s="1"/>
  <c r="AF17" i="4"/>
  <c r="AC17" i="4"/>
  <c r="AE17" i="4" s="1"/>
  <c r="Z17" i="4"/>
  <c r="AB17" i="4" s="1"/>
  <c r="W17" i="4"/>
  <c r="Y17" i="4" s="1"/>
  <c r="T17" i="4"/>
  <c r="Q17" i="4"/>
  <c r="S17" i="4" s="1"/>
  <c r="Q23" i="4"/>
  <c r="N17" i="4"/>
  <c r="P17" i="4" s="1"/>
  <c r="K23" i="4"/>
  <c r="H23" i="4"/>
  <c r="J23" i="4" s="1"/>
  <c r="E23" i="4"/>
  <c r="G23" i="4" s="1"/>
  <c r="K17" i="4"/>
  <c r="M17" i="4" s="1"/>
  <c r="H17" i="4"/>
  <c r="J17" i="4" s="1"/>
  <c r="E17" i="4"/>
  <c r="D17" i="4"/>
  <c r="AC24" i="4" l="1"/>
  <c r="AE24" i="4" s="1"/>
  <c r="AE23" i="4"/>
  <c r="Q24" i="4"/>
  <c r="S24" i="4" s="1"/>
  <c r="S23" i="4"/>
  <c r="D24" i="4"/>
  <c r="D23" i="4"/>
  <c r="W24" i="4"/>
  <c r="Y24" i="4" s="1"/>
  <c r="Y23" i="4"/>
  <c r="M23" i="4"/>
  <c r="AO24" i="4"/>
  <c r="AQ24" i="4" s="1"/>
  <c r="AQ23" i="4"/>
  <c r="G17" i="4"/>
  <c r="V17" i="4"/>
  <c r="AH17" i="4"/>
  <c r="T24" i="4"/>
  <c r="V24" i="4" s="1"/>
  <c r="V23" i="4"/>
  <c r="AI24" i="4"/>
  <c r="AK24" i="4" s="1"/>
  <c r="AF24" i="4"/>
  <c r="AH24" i="4" s="1"/>
  <c r="Z24" i="4"/>
  <c r="AB24" i="4" s="1"/>
  <c r="N23" i="4"/>
  <c r="P23" i="4" s="1"/>
  <c r="K24" i="4"/>
  <c r="M24" i="4" s="1"/>
  <c r="H24" i="4"/>
  <c r="J24" i="4" s="1"/>
  <c r="E24" i="4"/>
  <c r="G24" i="4" s="1"/>
  <c r="BE18" i="3"/>
  <c r="BG18" i="3" s="1"/>
  <c r="BE19" i="3"/>
  <c r="BG19" i="3" s="1"/>
  <c r="BE20" i="3"/>
  <c r="BG20" i="3" s="1"/>
  <c r="BE21" i="3"/>
  <c r="BG21" i="3" s="1"/>
  <c r="BE17" i="3"/>
  <c r="BG17" i="3" s="1"/>
  <c r="BE7" i="3"/>
  <c r="BG7" i="3" s="1"/>
  <c r="BE8" i="3"/>
  <c r="BG8" i="3" s="1"/>
  <c r="BE9" i="3"/>
  <c r="BG9" i="3" s="1"/>
  <c r="BE10" i="3"/>
  <c r="BG10" i="3" s="1"/>
  <c r="BE11" i="3"/>
  <c r="BG11" i="3" s="1"/>
  <c r="BE12" i="3"/>
  <c r="BG12" i="3" s="1"/>
  <c r="BE13" i="3"/>
  <c r="BG13" i="3" s="1"/>
  <c r="BE14" i="3"/>
  <c r="BG14" i="3" s="1"/>
  <c r="BE15" i="3"/>
  <c r="BG15" i="3" s="1"/>
  <c r="BE6" i="3"/>
  <c r="BG6" i="3" s="1"/>
  <c r="N24" i="4" l="1"/>
  <c r="P24" i="4" s="1"/>
  <c r="Y18" i="3"/>
  <c r="AA18" i="3" s="1"/>
  <c r="Y19" i="3"/>
  <c r="Y20" i="3"/>
  <c r="AA20" i="3" s="1"/>
  <c r="Y21" i="3"/>
  <c r="AA21" i="3" s="1"/>
  <c r="Y17" i="3"/>
  <c r="AA17" i="3" s="1"/>
  <c r="Y7" i="3"/>
  <c r="AA7" i="3" s="1"/>
  <c r="Y8" i="3"/>
  <c r="Y9" i="3"/>
  <c r="AA9" i="3" s="1"/>
  <c r="Y10" i="3"/>
  <c r="AA10" i="3" s="1"/>
  <c r="Y11" i="3"/>
  <c r="AA11" i="3" s="1"/>
  <c r="Y12" i="3"/>
  <c r="AA12" i="3" s="1"/>
  <c r="Y13" i="3"/>
  <c r="AA13" i="3" s="1"/>
  <c r="Y14" i="3"/>
  <c r="AA14" i="3" s="1"/>
  <c r="Y15" i="3"/>
  <c r="AA15" i="3" s="1"/>
  <c r="Y6" i="3"/>
  <c r="AA6" i="3" s="1"/>
  <c r="AB16" i="3"/>
  <c r="AD16" i="3" s="1"/>
  <c r="AB22" i="3"/>
  <c r="BH22" i="3"/>
  <c r="BJ22" i="3" s="1"/>
  <c r="BE22" i="3"/>
  <c r="BG22" i="3" s="1"/>
  <c r="BB22" i="3"/>
  <c r="BD22" i="3" s="1"/>
  <c r="AY22" i="3"/>
  <c r="AV22" i="3"/>
  <c r="AX22" i="3" s="1"/>
  <c r="AS22" i="3"/>
  <c r="AP22" i="3"/>
  <c r="BH16" i="3"/>
  <c r="BJ16" i="3" s="1"/>
  <c r="BE16" i="3"/>
  <c r="BG16" i="3" s="1"/>
  <c r="BB16" i="3"/>
  <c r="BD16" i="3" s="1"/>
  <c r="AY16" i="3"/>
  <c r="BA16" i="3" s="1"/>
  <c r="AV16" i="3"/>
  <c r="AX16" i="3" s="1"/>
  <c r="AS16" i="3"/>
  <c r="AU16" i="3" s="1"/>
  <c r="AP16" i="3"/>
  <c r="AR16" i="3" s="1"/>
  <c r="AM22" i="3"/>
  <c r="AO22" i="3" s="1"/>
  <c r="AM16" i="3"/>
  <c r="AO16" i="3" s="1"/>
  <c r="AK16" i="3"/>
  <c r="AK22" i="3"/>
  <c r="AH22" i="3"/>
  <c r="AH16" i="3"/>
  <c r="AJ16" i="3" s="1"/>
  <c r="AE22" i="3"/>
  <c r="AE16" i="3"/>
  <c r="AG16" i="3" s="1"/>
  <c r="V22" i="3"/>
  <c r="V16" i="3"/>
  <c r="X16" i="3" s="1"/>
  <c r="S22" i="3"/>
  <c r="U22" i="3" s="1"/>
  <c r="S16" i="3"/>
  <c r="E22" i="3"/>
  <c r="E16" i="3"/>
  <c r="Q22" i="3"/>
  <c r="Q16" i="3"/>
  <c r="M22" i="3"/>
  <c r="M16" i="3"/>
  <c r="J22" i="3"/>
  <c r="J16" i="3"/>
  <c r="L16" i="3" s="1"/>
  <c r="G22" i="3"/>
  <c r="G16" i="3"/>
  <c r="I16" i="3" s="1"/>
  <c r="B22" i="3"/>
  <c r="D22" i="3" s="1"/>
  <c r="B16" i="3"/>
  <c r="D16" i="3" s="1"/>
  <c r="BA22" i="2"/>
  <c r="BA16" i="2"/>
  <c r="E22" i="2"/>
  <c r="E16" i="2"/>
  <c r="G16" i="2" s="1"/>
  <c r="H22" i="2"/>
  <c r="H16" i="2"/>
  <c r="J16" i="2" s="1"/>
  <c r="K22" i="2"/>
  <c r="K16" i="2"/>
  <c r="M16" i="2" s="1"/>
  <c r="BE14" i="2"/>
  <c r="BG14" i="2" s="1"/>
  <c r="AI22" i="2"/>
  <c r="AI16" i="2"/>
  <c r="AK16" i="2" s="1"/>
  <c r="BH18" i="2"/>
  <c r="BJ18" i="2" s="1"/>
  <c r="BH19" i="2"/>
  <c r="BJ19" i="2" s="1"/>
  <c r="BH20" i="2"/>
  <c r="BJ20" i="2" s="1"/>
  <c r="BH21" i="2"/>
  <c r="BJ21" i="2" s="1"/>
  <c r="BH17" i="2"/>
  <c r="BJ17" i="2" s="1"/>
  <c r="BH7" i="2"/>
  <c r="BJ7" i="2" s="1"/>
  <c r="BH8" i="2"/>
  <c r="BJ8" i="2" s="1"/>
  <c r="BH9" i="2"/>
  <c r="BJ9" i="2" s="1"/>
  <c r="BH10" i="2"/>
  <c r="BJ10" i="2" s="1"/>
  <c r="BH11" i="2"/>
  <c r="BJ11" i="2" s="1"/>
  <c r="BH12" i="2"/>
  <c r="BJ12" i="2" s="1"/>
  <c r="BH13" i="2"/>
  <c r="BJ13" i="2" s="1"/>
  <c r="BH14" i="2"/>
  <c r="BJ14" i="2" s="1"/>
  <c r="BH15" i="2"/>
  <c r="BJ15" i="2" s="1"/>
  <c r="AF18" i="2"/>
  <c r="AH18" i="2" s="1"/>
  <c r="AF19" i="2"/>
  <c r="AH19" i="2" s="1"/>
  <c r="AF20" i="2"/>
  <c r="AH20" i="2" s="1"/>
  <c r="AF21" i="2"/>
  <c r="AH21" i="2" s="1"/>
  <c r="AF17" i="2"/>
  <c r="AF7" i="2"/>
  <c r="AH7" i="2" s="1"/>
  <c r="AF8" i="2"/>
  <c r="AH8" i="2" s="1"/>
  <c r="AF9" i="2"/>
  <c r="AH9" i="2" s="1"/>
  <c r="AF10" i="2"/>
  <c r="AH10" i="2" s="1"/>
  <c r="AF11" i="2"/>
  <c r="AH11" i="2" s="1"/>
  <c r="AF12" i="2"/>
  <c r="AH12" i="2" s="1"/>
  <c r="AF13" i="2"/>
  <c r="AH13" i="2" s="1"/>
  <c r="AF14" i="2"/>
  <c r="AH14" i="2" s="1"/>
  <c r="AF15" i="2"/>
  <c r="AH15" i="2" s="1"/>
  <c r="AF6" i="2"/>
  <c r="BE13" i="2" l="1"/>
  <c r="BG13" i="2" s="1"/>
  <c r="BA23" i="2"/>
  <c r="BE12" i="2"/>
  <c r="BG12" i="2" s="1"/>
  <c r="BE21" i="2"/>
  <c r="BG21" i="2" s="1"/>
  <c r="BE17" i="2"/>
  <c r="BG17" i="2" s="1"/>
  <c r="BH16" i="2"/>
  <c r="BJ16" i="2" s="1"/>
  <c r="BJ6" i="2"/>
  <c r="BE10" i="2"/>
  <c r="BG10" i="2" s="1"/>
  <c r="BE18" i="2"/>
  <c r="E23" i="3"/>
  <c r="BE19" i="2"/>
  <c r="BG19" i="2" s="1"/>
  <c r="BE9" i="2"/>
  <c r="BG9" i="2" s="1"/>
  <c r="BE11" i="2"/>
  <c r="BG11" i="2" s="1"/>
  <c r="E23" i="2"/>
  <c r="G23" i="2" s="1"/>
  <c r="G22" i="2"/>
  <c r="BH22" i="2"/>
  <c r="BJ22" i="2" s="1"/>
  <c r="AI23" i="2"/>
  <c r="AK23" i="2" s="1"/>
  <c r="AK22" i="2"/>
  <c r="BE8" i="2"/>
  <c r="BG8" i="2" s="1"/>
  <c r="BE20" i="2"/>
  <c r="BG20" i="2" s="1"/>
  <c r="Q23" i="3"/>
  <c r="AF16" i="2"/>
  <c r="AH16" i="2" s="1"/>
  <c r="AH6" i="2"/>
  <c r="AF22" i="2"/>
  <c r="AH22" i="2" s="1"/>
  <c r="AH17" i="2"/>
  <c r="BE15" i="2"/>
  <c r="BG15" i="2" s="1"/>
  <c r="BE7" i="2"/>
  <c r="BG7" i="2" s="1"/>
  <c r="H23" i="2"/>
  <c r="J23" i="2" s="1"/>
  <c r="J22" i="2"/>
  <c r="B23" i="3"/>
  <c r="D23" i="3" s="1"/>
  <c r="G23" i="3"/>
  <c r="I23" i="3" s="1"/>
  <c r="I22" i="3"/>
  <c r="J23" i="3"/>
  <c r="L23" i="3" s="1"/>
  <c r="L22" i="3"/>
  <c r="V23" i="3"/>
  <c r="X23" i="3" s="1"/>
  <c r="X22" i="3"/>
  <c r="AE23" i="3"/>
  <c r="AG23" i="3" s="1"/>
  <c r="AG22" i="3"/>
  <c r="AH23" i="3"/>
  <c r="AJ23" i="3" s="1"/>
  <c r="AJ22" i="3"/>
  <c r="AP23" i="3"/>
  <c r="AR23" i="3" s="1"/>
  <c r="AR22" i="3"/>
  <c r="AB23" i="3"/>
  <c r="AD23" i="3" s="1"/>
  <c r="AD22" i="3"/>
  <c r="Y16" i="3"/>
  <c r="AA16" i="3" s="1"/>
  <c r="AA8" i="3"/>
  <c r="M23" i="3"/>
  <c r="U16" i="3"/>
  <c r="S23" i="3"/>
  <c r="U23" i="3" s="1"/>
  <c r="AK23" i="3"/>
  <c r="AS23" i="3"/>
  <c r="AU23" i="3" s="1"/>
  <c r="AU22" i="3"/>
  <c r="AY23" i="3"/>
  <c r="BA23" i="3" s="1"/>
  <c r="BA22" i="3"/>
  <c r="Y22" i="3"/>
  <c r="AA22" i="3" s="1"/>
  <c r="AA19" i="3"/>
  <c r="K23" i="2"/>
  <c r="M23" i="2" s="1"/>
  <c r="M22" i="2"/>
  <c r="BE23" i="3"/>
  <c r="BG23" i="3" s="1"/>
  <c r="BH23" i="3"/>
  <c r="BJ23" i="3" s="1"/>
  <c r="BB23" i="3"/>
  <c r="BD23" i="3" s="1"/>
  <c r="AV23" i="3"/>
  <c r="AX23" i="3" s="1"/>
  <c r="AM23" i="3"/>
  <c r="AO23" i="3" s="1"/>
  <c r="BH23" i="2"/>
  <c r="BJ23" i="2" s="1"/>
  <c r="BM16" i="2"/>
  <c r="AX22" i="2"/>
  <c r="AX16" i="2"/>
  <c r="AZ16" i="2" s="1"/>
  <c r="AU22" i="2"/>
  <c r="AU16" i="2"/>
  <c r="AW16" i="2" s="1"/>
  <c r="AR22" i="2"/>
  <c r="AR16" i="2"/>
  <c r="AT16" i="2" s="1"/>
  <c r="AO22" i="2"/>
  <c r="AO16" i="2"/>
  <c r="AQ16" i="2" s="1"/>
  <c r="AL22" i="2"/>
  <c r="AL16" i="2"/>
  <c r="AN16" i="2" s="1"/>
  <c r="AC22" i="2"/>
  <c r="AC16" i="2"/>
  <c r="AE16" i="2" s="1"/>
  <c r="Z22" i="2"/>
  <c r="Z16" i="2"/>
  <c r="AB16" i="2" s="1"/>
  <c r="W22" i="2"/>
  <c r="W16" i="2"/>
  <c r="Y16" i="2" s="1"/>
  <c r="T22" i="2"/>
  <c r="T16" i="2"/>
  <c r="V16" i="2" s="1"/>
  <c r="Q16" i="2"/>
  <c r="S16" i="2" s="1"/>
  <c r="Q22" i="2"/>
  <c r="N22" i="2"/>
  <c r="P22" i="2" s="1"/>
  <c r="N16" i="2"/>
  <c r="B22" i="2"/>
  <c r="D22" i="2" s="1"/>
  <c r="B16" i="2"/>
  <c r="D16" i="2" s="1"/>
  <c r="AF23" i="2" l="1"/>
  <c r="AH23" i="2" s="1"/>
  <c r="W23" i="2"/>
  <c r="Y23" i="2" s="1"/>
  <c r="Y22" i="2"/>
  <c r="Z23" i="2"/>
  <c r="AB23" i="2" s="1"/>
  <c r="AB22" i="2"/>
  <c r="AR23" i="2"/>
  <c r="AT23" i="2" s="1"/>
  <c r="AT22" i="2"/>
  <c r="Q23" i="2"/>
  <c r="S23" i="2" s="1"/>
  <c r="S22" i="2"/>
  <c r="BG18" i="2"/>
  <c r="BE22" i="2"/>
  <c r="BM23" i="2"/>
  <c r="BM22" i="2"/>
  <c r="AC23" i="2"/>
  <c r="AE23" i="2" s="1"/>
  <c r="AE22" i="2"/>
  <c r="AU23" i="2"/>
  <c r="AW23" i="2" s="1"/>
  <c r="AW22" i="2"/>
  <c r="BE16" i="2"/>
  <c r="BG16" i="2" s="1"/>
  <c r="BG6" i="2"/>
  <c r="N23" i="2"/>
  <c r="P23" i="2" s="1"/>
  <c r="B23" i="2"/>
  <c r="D23" i="2" s="1"/>
  <c r="T23" i="2"/>
  <c r="V23" i="2" s="1"/>
  <c r="V22" i="2"/>
  <c r="AL23" i="2"/>
  <c r="AN23" i="2" s="1"/>
  <c r="AN22" i="2"/>
  <c r="AX23" i="2"/>
  <c r="AZ23" i="2" s="1"/>
  <c r="AZ22" i="2"/>
  <c r="AO23" i="2"/>
  <c r="AQ23" i="2" s="1"/>
  <c r="AQ22" i="2"/>
  <c r="P16" i="2"/>
  <c r="Y23" i="3"/>
  <c r="AA23" i="3" s="1"/>
  <c r="AJ23" i="1"/>
  <c r="AK23" i="1"/>
  <c r="AJ16" i="1"/>
  <c r="AH22" i="1"/>
  <c r="AG22" i="1"/>
  <c r="AI22" i="1" s="1"/>
  <c r="AH16" i="1"/>
  <c r="AI21" i="1"/>
  <c r="AI20" i="1"/>
  <c r="AI19" i="1"/>
  <c r="AI18" i="1"/>
  <c r="AI17" i="1"/>
  <c r="AI15" i="1"/>
  <c r="AI14" i="1"/>
  <c r="AI13" i="1"/>
  <c r="AI12" i="1"/>
  <c r="AI11" i="1"/>
  <c r="AI10" i="1"/>
  <c r="AI9" i="1"/>
  <c r="AI8" i="1"/>
  <c r="AI7" i="1"/>
  <c r="AI6" i="1"/>
  <c r="AJ22" i="1"/>
  <c r="AK22" i="1"/>
  <c r="AK16" i="1"/>
  <c r="AM22" i="1"/>
  <c r="AM23" i="1"/>
  <c r="AL23" i="1"/>
  <c r="AL22" i="1"/>
  <c r="AM16" i="1"/>
  <c r="AL16" i="1"/>
  <c r="AB18" i="1"/>
  <c r="AB19" i="1"/>
  <c r="AB20" i="1"/>
  <c r="AB21" i="1"/>
  <c r="AB17" i="1"/>
  <c r="AB7" i="1"/>
  <c r="AB8" i="1"/>
  <c r="AB9" i="1"/>
  <c r="AB10" i="1"/>
  <c r="AB11" i="1"/>
  <c r="AB12" i="1"/>
  <c r="AB13" i="1"/>
  <c r="AB14" i="1"/>
  <c r="AB15" i="1"/>
  <c r="AB6" i="1"/>
  <c r="Z22" i="1"/>
  <c r="AB22" i="1" s="1"/>
  <c r="AA16" i="1"/>
  <c r="AA23" i="1" s="1"/>
  <c r="AE22" i="1"/>
  <c r="AF22" i="1"/>
  <c r="AF16" i="1"/>
  <c r="AC22" i="1"/>
  <c r="AD16" i="1"/>
  <c r="AD23" i="1" s="1"/>
  <c r="Y18" i="1"/>
  <c r="Y19" i="1"/>
  <c r="Y20" i="1"/>
  <c r="Y21" i="1"/>
  <c r="Y17" i="1"/>
  <c r="Y7" i="1"/>
  <c r="Y8" i="1"/>
  <c r="Y9" i="1"/>
  <c r="Y10" i="1"/>
  <c r="Y11" i="1"/>
  <c r="Y12" i="1"/>
  <c r="Y13" i="1"/>
  <c r="Y14" i="1"/>
  <c r="Y15" i="1"/>
  <c r="Y6" i="1"/>
  <c r="X22" i="1"/>
  <c r="W22" i="1"/>
  <c r="Y22" i="1" s="1"/>
  <c r="W16" i="1"/>
  <c r="X16" i="1"/>
  <c r="X23" i="1" s="1"/>
  <c r="T23" i="1"/>
  <c r="S23" i="1"/>
  <c r="T22" i="1"/>
  <c r="S22" i="1"/>
  <c r="T16" i="1"/>
  <c r="S16" i="1"/>
  <c r="AF23" i="1" l="1"/>
  <c r="W23" i="1"/>
  <c r="Y23" i="1" s="1"/>
  <c r="Y16" i="1"/>
  <c r="V22" i="1"/>
  <c r="V23" i="1"/>
  <c r="V16" i="1"/>
  <c r="AH23" i="1"/>
  <c r="BE23" i="2"/>
  <c r="BG23" i="2" s="1"/>
  <c r="BG22" i="2"/>
  <c r="R22" i="1"/>
  <c r="O22" i="1"/>
  <c r="P22" i="1"/>
  <c r="P16" i="1"/>
  <c r="Q16" i="1"/>
  <c r="Q23" i="1" s="1"/>
  <c r="N22" i="1"/>
  <c r="N16" i="1"/>
  <c r="O16" i="1"/>
  <c r="L16" i="1"/>
  <c r="L23" i="1" s="1"/>
  <c r="M16" i="1"/>
  <c r="M23" i="1" s="1"/>
  <c r="J22" i="1"/>
  <c r="J16" i="1"/>
  <c r="H7" i="1"/>
  <c r="H8" i="1"/>
  <c r="H9" i="1"/>
  <c r="H10" i="1"/>
  <c r="H11" i="1"/>
  <c r="H12" i="1"/>
  <c r="H13" i="1"/>
  <c r="H14" i="1"/>
  <c r="H15" i="1"/>
  <c r="H17" i="1"/>
  <c r="H18" i="1"/>
  <c r="H19" i="1"/>
  <c r="H20" i="1"/>
  <c r="H21" i="1"/>
  <c r="H6" i="1"/>
  <c r="F22" i="1"/>
  <c r="C22" i="1"/>
  <c r="D22" i="1" s="1"/>
  <c r="E22" i="1"/>
  <c r="E16" i="1"/>
  <c r="F16" i="1"/>
  <c r="G16" i="1" s="1"/>
  <c r="D21" i="1"/>
  <c r="D18" i="1"/>
  <c r="D19" i="1"/>
  <c r="D20" i="1"/>
  <c r="D17" i="1"/>
  <c r="D7" i="1"/>
  <c r="D8" i="1"/>
  <c r="D9" i="1"/>
  <c r="D10" i="1"/>
  <c r="D11" i="1"/>
  <c r="D12" i="1"/>
  <c r="D13" i="1"/>
  <c r="D14" i="1"/>
  <c r="D15" i="1"/>
  <c r="D6" i="1"/>
  <c r="C16" i="1"/>
  <c r="Z16" i="1"/>
  <c r="AC16" i="1"/>
  <c r="AC23" i="1" s="1"/>
  <c r="AE16" i="1"/>
  <c r="AE23" i="1" s="1"/>
  <c r="AG16" i="1"/>
  <c r="AI16" i="1" s="1"/>
  <c r="B22" i="1"/>
  <c r="B16" i="1"/>
  <c r="J23" i="1" l="1"/>
  <c r="E23" i="1"/>
  <c r="P23" i="1"/>
  <c r="R23" i="1" s="1"/>
  <c r="N23" i="1"/>
  <c r="O23" i="1"/>
  <c r="G22" i="1"/>
  <c r="H22" i="1"/>
  <c r="F23" i="1"/>
  <c r="G23" i="1" s="1"/>
  <c r="C23" i="1"/>
  <c r="Z23" i="1"/>
  <c r="AB23" i="1" s="1"/>
  <c r="AB16" i="1"/>
  <c r="D16" i="1"/>
  <c r="B23" i="1"/>
  <c r="H16" i="1"/>
  <c r="R16" i="1"/>
  <c r="AG23" i="1"/>
  <c r="AI23" i="1" s="1"/>
  <c r="H23" i="1" l="1"/>
  <c r="D23" i="1"/>
</calcChain>
</file>

<file path=xl/sharedStrings.xml><?xml version="1.0" encoding="utf-8"?>
<sst xmlns="http://schemas.openxmlformats.org/spreadsheetml/2006/main" count="374" uniqueCount="125">
  <si>
    <t>（単位：千円）</t>
  </si>
  <si>
    <t>歳入総額</t>
    <rPh sb="0" eb="2">
      <t>サイニュウ</t>
    </rPh>
    <rPh sb="2" eb="4">
      <t>ソウガク</t>
    </rPh>
    <phoneticPr fontId="2"/>
  </si>
  <si>
    <t>歳出総額</t>
    <rPh sb="0" eb="2">
      <t>サイシュツ</t>
    </rPh>
    <rPh sb="2" eb="4">
      <t>ソウガク</t>
    </rPh>
    <phoneticPr fontId="2"/>
  </si>
  <si>
    <t>形式収支（歳入-歳出）</t>
    <rPh sb="0" eb="2">
      <t>ケイシキ</t>
    </rPh>
    <rPh sb="2" eb="4">
      <t>シュウシ</t>
    </rPh>
    <rPh sb="5" eb="7">
      <t>サイニュウ</t>
    </rPh>
    <rPh sb="8" eb="10">
      <t>サイシュツ</t>
    </rPh>
    <phoneticPr fontId="2"/>
  </si>
  <si>
    <t>実質収支</t>
  </si>
  <si>
    <t>単年度収支</t>
  </si>
  <si>
    <t>実質単年度収支</t>
    <rPh sb="5" eb="7">
      <t>シュウシ</t>
    </rPh>
    <phoneticPr fontId="2"/>
  </si>
  <si>
    <t>標準財政規模</t>
  </si>
  <si>
    <t>財政力指数
（3ヵ年平均）</t>
    <rPh sb="0" eb="3">
      <t>ザイセイリョク</t>
    </rPh>
    <rPh sb="3" eb="5">
      <t>シスウ</t>
    </rPh>
    <rPh sb="9" eb="10">
      <t>ネン</t>
    </rPh>
    <rPh sb="10" eb="12">
      <t>ヘイキン</t>
    </rPh>
    <phoneticPr fontId="2"/>
  </si>
  <si>
    <t>実質収支比率</t>
    <rPh sb="0" eb="2">
      <t>ジッシツ</t>
    </rPh>
    <rPh sb="2" eb="4">
      <t>シュウシ</t>
    </rPh>
    <rPh sb="4" eb="6">
      <t>ヒリツ</t>
    </rPh>
    <phoneticPr fontId="2"/>
  </si>
  <si>
    <t>地方債現在高</t>
  </si>
  <si>
    <t>基金残高</t>
    <rPh sb="0" eb="2">
      <t>キキン</t>
    </rPh>
    <rPh sb="2" eb="4">
      <t>ザンダカ</t>
    </rPh>
    <phoneticPr fontId="2"/>
  </si>
  <si>
    <t>うち財政調整基金残高</t>
  </si>
  <si>
    <t>うち減債基金残高</t>
  </si>
  <si>
    <t>債務負担行為支出予定額</t>
    <rPh sb="0" eb="2">
      <t>サイム</t>
    </rPh>
    <rPh sb="2" eb="4">
      <t>フタン</t>
    </rPh>
    <rPh sb="4" eb="6">
      <t>コウイ</t>
    </rPh>
    <phoneticPr fontId="2"/>
  </si>
  <si>
    <t>経常収支比率</t>
    <rPh sb="0" eb="2">
      <t>ケイジョウ</t>
    </rPh>
    <rPh sb="2" eb="4">
      <t>シュウシ</t>
    </rPh>
    <rPh sb="4" eb="6">
      <t>ヒリツ</t>
    </rPh>
    <phoneticPr fontId="2"/>
  </si>
  <si>
    <t>公債費負担比率</t>
    <rPh sb="3" eb="5">
      <t>フタン</t>
    </rPh>
    <rPh sb="5" eb="7">
      <t>ヒリツ</t>
    </rPh>
    <phoneticPr fontId="2"/>
  </si>
  <si>
    <t>伸率</t>
    <rPh sb="0" eb="1">
      <t>ノ</t>
    </rPh>
    <rPh sb="1" eb="2">
      <t>リツ</t>
    </rPh>
    <phoneticPr fontId="2"/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</si>
  <si>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</si>
  <si>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</si>
  <si>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</si>
  <si>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</si>
  <si>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</si>
  <si>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</si>
  <si>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</si>
  <si>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</si>
  <si>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南砺市</t>
    <rPh sb="0" eb="3">
      <t>ナントシ</t>
    </rPh>
    <phoneticPr fontId="2"/>
  </si>
  <si>
    <t>射水市</t>
    <rPh sb="0" eb="3">
      <t>イミズシ</t>
    </rPh>
    <phoneticPr fontId="2"/>
  </si>
  <si>
    <t>市　計</t>
  </si>
  <si>
    <t>舟橋村</t>
  </si>
  <si>
    <t>上市町</t>
  </si>
  <si>
    <t>立山町</t>
  </si>
  <si>
    <t>入善町</t>
  </si>
  <si>
    <t>朝日町</t>
  </si>
  <si>
    <t>町村計</t>
  </si>
  <si>
    <t>市町村計</t>
    <rPh sb="0" eb="3">
      <t>シチョウソン</t>
    </rPh>
    <phoneticPr fontId="2"/>
  </si>
  <si>
    <t>※　各指標の平均は、単純平均。</t>
  </si>
  <si>
    <t>市町村税</t>
    <rPh sb="0" eb="2">
      <t>シチョウ</t>
    </rPh>
    <rPh sb="2" eb="4">
      <t>ソンゼイ</t>
    </rPh>
    <phoneticPr fontId="1"/>
  </si>
  <si>
    <t>地方譲与税</t>
  </si>
  <si>
    <t>地方特例交付金</t>
  </si>
  <si>
    <t>地方交付税</t>
  </si>
  <si>
    <t>地方消費税交付金</t>
    <rPh sb="0" eb="2">
      <t>チホウ</t>
    </rPh>
    <rPh sb="2" eb="5">
      <t>ショウヒゼイ</t>
    </rPh>
    <rPh sb="5" eb="8">
      <t>コウフキン</t>
    </rPh>
    <phoneticPr fontId="1"/>
  </si>
  <si>
    <t>その他の一般財源</t>
    <rPh sb="2" eb="3">
      <t>タ</t>
    </rPh>
    <rPh sb="4" eb="6">
      <t>イッパン</t>
    </rPh>
    <rPh sb="6" eb="8">
      <t>ザイゲン</t>
    </rPh>
    <phoneticPr fontId="1"/>
  </si>
  <si>
    <t>一般財源小計</t>
    <rPh sb="0" eb="2">
      <t>イッパン</t>
    </rPh>
    <rPh sb="2" eb="4">
      <t>ザイゲン</t>
    </rPh>
    <rPh sb="4" eb="5">
      <t>ショウ</t>
    </rPh>
    <rPh sb="5" eb="6">
      <t>ケイ</t>
    </rPh>
    <phoneticPr fontId="1"/>
  </si>
  <si>
    <t>分担金・負担金</t>
    <rPh sb="0" eb="3">
      <t>ブンタンキン</t>
    </rPh>
    <rPh sb="4" eb="7">
      <t>フタンキン</t>
    </rPh>
    <phoneticPr fontId="1"/>
  </si>
  <si>
    <t>使用料・手数料</t>
    <rPh sb="0" eb="3">
      <t>シヨウリョウ</t>
    </rPh>
    <rPh sb="4" eb="7">
      <t>テスウリョウ</t>
    </rPh>
    <phoneticPr fontId="1"/>
  </si>
  <si>
    <t>国・県支出金</t>
    <rPh sb="0" eb="1">
      <t>クニ</t>
    </rPh>
    <rPh sb="2" eb="3">
      <t>ケン</t>
    </rPh>
    <rPh sb="3" eb="6">
      <t>シシュツキン</t>
    </rPh>
    <phoneticPr fontId="1"/>
  </si>
  <si>
    <t>繰入金</t>
    <rPh sb="0" eb="2">
      <t>クリイレ</t>
    </rPh>
    <rPh sb="2" eb="3">
      <t>キン</t>
    </rPh>
    <phoneticPr fontId="1"/>
  </si>
  <si>
    <t>地方債</t>
  </si>
  <si>
    <t>その他</t>
    <rPh sb="2" eb="3">
      <t>タ</t>
    </rPh>
    <phoneticPr fontId="1"/>
  </si>
  <si>
    <t>特財・その他の財源小計</t>
    <rPh sb="0" eb="1">
      <t>トク</t>
    </rPh>
    <rPh sb="1" eb="2">
      <t>ザイ</t>
    </rPh>
    <rPh sb="5" eb="6">
      <t>タ</t>
    </rPh>
    <rPh sb="7" eb="9">
      <t>ザイゲン</t>
    </rPh>
    <rPh sb="9" eb="10">
      <t>ショウ</t>
    </rPh>
    <rPh sb="10" eb="11">
      <t>ケイ</t>
    </rPh>
    <phoneticPr fontId="1"/>
  </si>
  <si>
    <t>歳入合計</t>
    <rPh sb="0" eb="2">
      <t>サイニュウ</t>
    </rPh>
    <rPh sb="2" eb="4">
      <t>ゴウケイ</t>
    </rPh>
    <phoneticPr fontId="2"/>
  </si>
  <si>
    <t>伸率</t>
  </si>
  <si>
    <t>うち普通交付税</t>
    <rPh sb="2" eb="4">
      <t>フツウ</t>
    </rPh>
    <rPh sb="4" eb="7">
      <t>コウフゼイ</t>
    </rPh>
    <phoneticPr fontId="2"/>
  </si>
  <si>
    <t>うち特別交付税</t>
    <rPh sb="2" eb="4">
      <t>トクベツ</t>
    </rPh>
    <rPh sb="4" eb="7">
      <t>コウフゼイ</t>
    </rPh>
    <phoneticPr fontId="2"/>
  </si>
  <si>
    <t>※端数処理により、内訳と合計が一致しないことがある。</t>
    <rPh sb="1" eb="3">
      <t>ハスウ</t>
    </rPh>
    <rPh sb="3" eb="5">
      <t>ショリ</t>
    </rPh>
    <rPh sb="9" eb="11">
      <t>ウチワケ</t>
    </rPh>
    <rPh sb="12" eb="14">
      <t>ゴウケイ</t>
    </rPh>
    <rPh sb="15" eb="17">
      <t>イッチ</t>
    </rPh>
    <phoneticPr fontId="1"/>
  </si>
  <si>
    <t>人件費</t>
    <rPh sb="0" eb="3">
      <t>ジンケンヒ</t>
    </rPh>
    <phoneticPr fontId="1"/>
  </si>
  <si>
    <t>扶助費</t>
    <rPh sb="0" eb="3">
      <t>フジョヒ</t>
    </rPh>
    <phoneticPr fontId="1"/>
  </si>
  <si>
    <t>公債費</t>
  </si>
  <si>
    <t>義務的経費小計</t>
    <rPh sb="0" eb="3">
      <t>ギムテキ</t>
    </rPh>
    <rPh sb="3" eb="5">
      <t>ケイヒ</t>
    </rPh>
    <rPh sb="5" eb="7">
      <t>ショウケイ</t>
    </rPh>
    <phoneticPr fontId="1"/>
  </si>
  <si>
    <t>普通建設事業費</t>
    <rPh sb="0" eb="2">
      <t>フツウ</t>
    </rPh>
    <rPh sb="2" eb="4">
      <t>ケンセツ</t>
    </rPh>
    <rPh sb="4" eb="6">
      <t>ジギョウ</t>
    </rPh>
    <rPh sb="6" eb="7">
      <t>ヒ</t>
    </rPh>
    <phoneticPr fontId="1"/>
  </si>
  <si>
    <t>災害復旧事業費</t>
    <rPh sb="0" eb="2">
      <t>サイガイ</t>
    </rPh>
    <rPh sb="2" eb="4">
      <t>フッキュウ</t>
    </rPh>
    <rPh sb="4" eb="6">
      <t>ジギョウ</t>
    </rPh>
    <rPh sb="6" eb="7">
      <t>ヒ</t>
    </rPh>
    <phoneticPr fontId="1"/>
  </si>
  <si>
    <t>投資的経費小計</t>
    <rPh sb="0" eb="2">
      <t>トウシ</t>
    </rPh>
    <rPh sb="2" eb="3">
      <t>テキ</t>
    </rPh>
    <rPh sb="3" eb="5">
      <t>ケイヒ</t>
    </rPh>
    <rPh sb="5" eb="7">
      <t>ショウケイ</t>
    </rPh>
    <phoneticPr fontId="1"/>
  </si>
  <si>
    <t>物件費</t>
    <rPh sb="0" eb="3">
      <t>ブッケンヒ</t>
    </rPh>
    <phoneticPr fontId="1"/>
  </si>
  <si>
    <t>維持補修費</t>
    <rPh sb="0" eb="2">
      <t>イジ</t>
    </rPh>
    <rPh sb="2" eb="4">
      <t>ホシュウ</t>
    </rPh>
    <rPh sb="4" eb="5">
      <t>ヒ</t>
    </rPh>
    <phoneticPr fontId="1"/>
  </si>
  <si>
    <t>補助費等</t>
    <rPh sb="0" eb="2">
      <t>ホジョ</t>
    </rPh>
    <rPh sb="2" eb="3">
      <t>ヒ</t>
    </rPh>
    <rPh sb="3" eb="4">
      <t>トウ</t>
    </rPh>
    <phoneticPr fontId="1"/>
  </si>
  <si>
    <t>積立金</t>
    <rPh sb="0" eb="2">
      <t>ツミタテ</t>
    </rPh>
    <rPh sb="2" eb="3">
      <t>キン</t>
    </rPh>
    <phoneticPr fontId="1"/>
  </si>
  <si>
    <t>投資・出資・貸付金</t>
    <rPh sb="0" eb="2">
      <t>トウシ</t>
    </rPh>
    <rPh sb="3" eb="5">
      <t>シュッシ</t>
    </rPh>
    <rPh sb="6" eb="8">
      <t>カシツケ</t>
    </rPh>
    <rPh sb="8" eb="9">
      <t>キン</t>
    </rPh>
    <phoneticPr fontId="1"/>
  </si>
  <si>
    <t>繰出金</t>
    <rPh sb="0" eb="3">
      <t>クリダシキン</t>
    </rPh>
    <phoneticPr fontId="1"/>
  </si>
  <si>
    <t>その他の経費小計</t>
    <rPh sb="2" eb="3">
      <t>タ</t>
    </rPh>
    <rPh sb="4" eb="6">
      <t>ケイヒ</t>
    </rPh>
    <rPh sb="6" eb="8">
      <t>ショウケイ</t>
    </rPh>
    <phoneticPr fontId="1"/>
  </si>
  <si>
    <t>歳出合計</t>
    <rPh sb="0" eb="2">
      <t>サイシュツ</t>
    </rPh>
    <rPh sb="2" eb="4">
      <t>ゴウケイ</t>
    </rPh>
    <phoneticPr fontId="2"/>
  </si>
  <si>
    <t>職員給</t>
    <rPh sb="0" eb="2">
      <t>ショクイン</t>
    </rPh>
    <rPh sb="2" eb="3">
      <t>キュウ</t>
    </rPh>
    <phoneticPr fontId="1"/>
  </si>
  <si>
    <t>うち元利償還金</t>
    <rPh sb="2" eb="4">
      <t>ガンリ</t>
    </rPh>
    <rPh sb="4" eb="7">
      <t>ショウカンキン</t>
    </rPh>
    <phoneticPr fontId="2"/>
  </si>
  <si>
    <t>一時借入利子</t>
    <rPh sb="0" eb="2">
      <t>イチジ</t>
    </rPh>
    <rPh sb="2" eb="4">
      <t>カリイレ</t>
    </rPh>
    <rPh sb="4" eb="6">
      <t>リシ</t>
    </rPh>
    <phoneticPr fontId="1"/>
  </si>
  <si>
    <t>うち補助事業費</t>
    <rPh sb="2" eb="4">
      <t>ホジョ</t>
    </rPh>
    <rPh sb="4" eb="7">
      <t>ジギョウヒ</t>
    </rPh>
    <phoneticPr fontId="2"/>
  </si>
  <si>
    <t>うち単独事業費</t>
    <rPh sb="2" eb="4">
      <t>タンドク</t>
    </rPh>
    <rPh sb="4" eb="7">
      <t>ジギョウヒ</t>
    </rPh>
    <phoneticPr fontId="2"/>
  </si>
  <si>
    <t>うち人件費</t>
    <rPh sb="2" eb="5">
      <t>ジンケンヒ</t>
    </rPh>
    <phoneticPr fontId="2"/>
  </si>
  <si>
    <t>伸率</t>
    <rPh sb="0" eb="1">
      <t>ノ</t>
    </rPh>
    <rPh sb="1" eb="2">
      <t>リツ</t>
    </rPh>
    <phoneticPr fontId="1"/>
  </si>
  <si>
    <t>※補助事業費には、国直轄事業負担金、受託事業費のうち補助事業費を含む。</t>
    <rPh sb="1" eb="3">
      <t>ホジョ</t>
    </rPh>
    <rPh sb="3" eb="5">
      <t>ジギョウ</t>
    </rPh>
    <rPh sb="5" eb="6">
      <t>ヒ</t>
    </rPh>
    <rPh sb="9" eb="10">
      <t>クニ</t>
    </rPh>
    <rPh sb="10" eb="12">
      <t>チョッカツ</t>
    </rPh>
    <rPh sb="12" eb="14">
      <t>ジギョウ</t>
    </rPh>
    <rPh sb="14" eb="17">
      <t>フタンキン</t>
    </rPh>
    <rPh sb="18" eb="20">
      <t>ジュタク</t>
    </rPh>
    <rPh sb="20" eb="23">
      <t>ジギョウヒ</t>
    </rPh>
    <rPh sb="26" eb="28">
      <t>ホジョ</t>
    </rPh>
    <rPh sb="28" eb="30">
      <t>ジギョウ</t>
    </rPh>
    <rPh sb="30" eb="31">
      <t>ヒ</t>
    </rPh>
    <rPh sb="32" eb="33">
      <t>フク</t>
    </rPh>
    <phoneticPr fontId="1"/>
  </si>
  <si>
    <t>※単独事業費には、県営事業負担金、同級他団体施行事業負担金、受託事業費のうち単独事業費を含む。</t>
    <rPh sb="1" eb="3">
      <t>タンドク</t>
    </rPh>
    <rPh sb="3" eb="6">
      <t>ジギョウヒ</t>
    </rPh>
    <rPh sb="9" eb="11">
      <t>ケンエイ</t>
    </rPh>
    <rPh sb="11" eb="13">
      <t>ジギョウ</t>
    </rPh>
    <rPh sb="13" eb="16">
      <t>フタンキン</t>
    </rPh>
    <rPh sb="17" eb="19">
      <t>ドウキュウ</t>
    </rPh>
    <rPh sb="19" eb="20">
      <t>タ</t>
    </rPh>
    <rPh sb="20" eb="22">
      <t>ダンタイ</t>
    </rPh>
    <rPh sb="22" eb="24">
      <t>シコウ</t>
    </rPh>
    <rPh sb="24" eb="26">
      <t>ジギョウ</t>
    </rPh>
    <rPh sb="26" eb="29">
      <t>フタンキン</t>
    </rPh>
    <rPh sb="30" eb="32">
      <t>ジュタク</t>
    </rPh>
    <rPh sb="32" eb="35">
      <t>ジギョウヒ</t>
    </rPh>
    <rPh sb="38" eb="40">
      <t>タンドク</t>
    </rPh>
    <rPh sb="40" eb="43">
      <t>ジギョウヒ</t>
    </rPh>
    <rPh sb="44" eb="45">
      <t>フク</t>
    </rPh>
    <phoneticPr fontId="1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</si>
  <si>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</si>
  <si>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</si>
  <si>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2">
      <t>ミンセイ</t>
    </rPh>
    <rPh sb="2" eb="3">
      <t>ヒ</t>
    </rPh>
    <phoneticPr fontId="2"/>
  </si>
  <si>
    <t>衛生費</t>
    <rPh sb="0" eb="3">
      <t>エイセイヒ</t>
    </rPh>
    <phoneticPr fontId="2"/>
  </si>
  <si>
    <t>労働費</t>
    <rPh sb="0" eb="3">
      <t>ロウドウヒ</t>
    </rPh>
    <phoneticPr fontId="2"/>
  </si>
  <si>
    <t>農林水産業費</t>
    <rPh sb="0" eb="2">
      <t>ノウリン</t>
    </rPh>
    <rPh sb="2" eb="5">
      <t>スイサンギョウ</t>
    </rPh>
    <rPh sb="5" eb="6">
      <t>ヒ</t>
    </rPh>
    <phoneticPr fontId="2"/>
  </si>
  <si>
    <t>商工費</t>
    <rPh sb="0" eb="2">
      <t>ショウコウ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</si>
  <si>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</si>
  <si>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消防費</t>
    <rPh sb="0" eb="2">
      <t>ショウボウ</t>
    </rPh>
    <rPh sb="2" eb="3">
      <t>ヒ</t>
    </rPh>
    <phoneticPr fontId="2"/>
  </si>
  <si>
    <t>教育費</t>
    <rPh sb="0" eb="3">
      <t>キョウイクヒ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</si>
  <si>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</si>
  <si>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公債費</t>
    <rPh sb="0" eb="2">
      <t>コウサイ</t>
    </rPh>
    <rPh sb="2" eb="3">
      <t>ヒ</t>
    </rPh>
    <phoneticPr fontId="2"/>
  </si>
  <si>
    <t>諸支出金</t>
    <rPh sb="0" eb="1">
      <t>ショ</t>
    </rPh>
    <rPh sb="1" eb="3">
      <t>シシュツ</t>
    </rPh>
    <rPh sb="3" eb="4">
      <t>キン</t>
    </rPh>
    <phoneticPr fontId="2"/>
  </si>
  <si>
    <t>令和４年度</t>
  </si>
  <si>
    <t>令和４年度</t>
    <phoneticPr fontId="2"/>
  </si>
  <si>
    <t>令和４年度
個人税分</t>
    <rPh sb="4" eb="5">
      <t>ド</t>
    </rPh>
    <rPh sb="6" eb="8">
      <t>コジン</t>
    </rPh>
    <rPh sb="8" eb="9">
      <t>ゼイ</t>
    </rPh>
    <rPh sb="9" eb="10">
      <t>ブン</t>
    </rPh>
    <phoneticPr fontId="1"/>
  </si>
  <si>
    <t>令和４年度
法人税分</t>
    <rPh sb="6" eb="8">
      <t>ホウジン</t>
    </rPh>
    <rPh sb="8" eb="9">
      <t>ゼイ</t>
    </rPh>
    <rPh sb="9" eb="10">
      <t>ブン</t>
    </rPh>
    <phoneticPr fontId="1"/>
  </si>
  <si>
    <t>令和４年度
固定資産税</t>
    <rPh sb="6" eb="8">
      <t>コテイ</t>
    </rPh>
    <rPh sb="8" eb="11">
      <t>シサンゼイ</t>
    </rPh>
    <phoneticPr fontId="1"/>
  </si>
  <si>
    <t>－</t>
    <phoneticPr fontId="3"/>
  </si>
  <si>
    <t>元金</t>
    <rPh sb="0" eb="1">
      <t>ゲン</t>
    </rPh>
    <rPh sb="1" eb="2">
      <t>キン</t>
    </rPh>
    <phoneticPr fontId="1"/>
  </si>
  <si>
    <t>利子</t>
    <rPh sb="0" eb="2">
      <t>リシ</t>
    </rPh>
    <phoneticPr fontId="1"/>
  </si>
  <si>
    <t>令和４年度</t>
    <rPh sb="4" eb="5">
      <t>ド</t>
    </rPh>
    <phoneticPr fontId="1"/>
  </si>
  <si>
    <t>-</t>
    <phoneticPr fontId="3"/>
  </si>
  <si>
    <t>（単位：千円）</t>
    <phoneticPr fontId="3"/>
  </si>
  <si>
    <t>（単位：千円）</t>
    <rPh sb="1" eb="3">
      <t>タンイ</t>
    </rPh>
    <rPh sb="4" eb="6">
      <t>センエン</t>
    </rPh>
    <phoneticPr fontId="1"/>
  </si>
  <si>
    <t>-</t>
    <phoneticPr fontId="3"/>
  </si>
  <si>
    <t>（単位：千円）</t>
    <rPh sb="1" eb="3">
      <t>タンイ</t>
    </rPh>
    <rPh sb="4" eb="6">
      <t>センエン</t>
    </rPh>
    <phoneticPr fontId="2"/>
  </si>
  <si>
    <t>※　財政関係指数の平均は単純平均を用いている。</t>
    <phoneticPr fontId="3"/>
  </si>
  <si>
    <t>令和５年度</t>
  </si>
  <si>
    <t>令和５年度</t>
    <phoneticPr fontId="2"/>
  </si>
  <si>
    <t>伸率</t>
    <rPh sb="0" eb="1">
      <t>ノ</t>
    </rPh>
    <rPh sb="1" eb="2">
      <t>リツ</t>
    </rPh>
    <phoneticPr fontId="3"/>
  </si>
  <si>
    <t>令和５年度
個人税分</t>
    <rPh sb="4" eb="5">
      <t>ド</t>
    </rPh>
    <rPh sb="6" eb="8">
      <t>コジン</t>
    </rPh>
    <rPh sb="8" eb="9">
      <t>ゼイ</t>
    </rPh>
    <rPh sb="9" eb="10">
      <t>ブン</t>
    </rPh>
    <phoneticPr fontId="1"/>
  </si>
  <si>
    <t>令和５年度
法人税分</t>
    <rPh sb="6" eb="8">
      <t>ホウジン</t>
    </rPh>
    <rPh sb="8" eb="9">
      <t>ゼイ</t>
    </rPh>
    <rPh sb="9" eb="10">
      <t>ブン</t>
    </rPh>
    <phoneticPr fontId="1"/>
  </si>
  <si>
    <t>令和５年度
固定資産税</t>
    <rPh sb="6" eb="8">
      <t>コテイ</t>
    </rPh>
    <rPh sb="8" eb="11">
      <t>シサンゼイ</t>
    </rPh>
    <phoneticPr fontId="1"/>
  </si>
  <si>
    <t>うち臨時財政対策債
5-４５-1</t>
    <rPh sb="2" eb="4">
      <t>リンジ</t>
    </rPh>
    <rPh sb="4" eb="6">
      <t>ザイセイ</t>
    </rPh>
    <rPh sb="6" eb="8">
      <t>タイサク</t>
    </rPh>
    <rPh sb="8" eb="9">
      <t>サイ</t>
    </rPh>
    <phoneticPr fontId="2"/>
  </si>
  <si>
    <t>うち減収補てん債特例分
5-４2-1</t>
    <rPh sb="2" eb="4">
      <t>ゲンシュウ</t>
    </rPh>
    <rPh sb="4" eb="5">
      <t>ホ</t>
    </rPh>
    <rPh sb="7" eb="8">
      <t>サイ</t>
    </rPh>
    <rPh sb="8" eb="9">
      <t>トク</t>
    </rPh>
    <rPh sb="9" eb="10">
      <t>レイ</t>
    </rPh>
    <rPh sb="10" eb="11">
      <t>ブン</t>
    </rPh>
    <phoneticPr fontId="2"/>
  </si>
  <si>
    <t>令和５年度</t>
    <phoneticPr fontId="3"/>
  </si>
  <si>
    <t>令和５年度</t>
    <rPh sb="4" eb="5">
      <t>ド</t>
    </rPh>
    <phoneticPr fontId="1"/>
  </si>
  <si>
    <t>令和５年度市町村普通会計決算状況一覧表</t>
    <rPh sb="5" eb="8">
      <t>シチョウソン</t>
    </rPh>
    <rPh sb="8" eb="10">
      <t>フツウ</t>
    </rPh>
    <rPh sb="10" eb="12">
      <t>カイケイ</t>
    </rPh>
    <rPh sb="12" eb="14">
      <t>ケッサン</t>
    </rPh>
    <rPh sb="14" eb="16">
      <t>ジョウキョウ</t>
    </rPh>
    <rPh sb="16" eb="19">
      <t>イチランヒョウ</t>
    </rPh>
    <phoneticPr fontId="2"/>
  </si>
  <si>
    <t>令和５年度市町村普通会計決算歳入一覧</t>
    <rPh sb="5" eb="8">
      <t>シチョウソン</t>
    </rPh>
    <rPh sb="8" eb="10">
      <t>フツウ</t>
    </rPh>
    <rPh sb="10" eb="12">
      <t>カイケイ</t>
    </rPh>
    <rPh sb="12" eb="14">
      <t>ケッサン</t>
    </rPh>
    <rPh sb="14" eb="16">
      <t>サイニュウ</t>
    </rPh>
    <rPh sb="16" eb="18">
      <t>イチラン</t>
    </rPh>
    <phoneticPr fontId="2"/>
  </si>
  <si>
    <t>令和５年度市町村普通会計決算歳出一覧（性質別）</t>
    <rPh sb="5" eb="8">
      <t>シチョウソン</t>
    </rPh>
    <rPh sb="8" eb="10">
      <t>フツウ</t>
    </rPh>
    <rPh sb="10" eb="12">
      <t>カイケイ</t>
    </rPh>
    <rPh sb="12" eb="14">
      <t>ケッサン</t>
    </rPh>
    <rPh sb="14" eb="16">
      <t>サイシュツ</t>
    </rPh>
    <rPh sb="16" eb="18">
      <t>イチラン</t>
    </rPh>
    <rPh sb="19" eb="21">
      <t>セイシツ</t>
    </rPh>
    <rPh sb="21" eb="22">
      <t>ベツ</t>
    </rPh>
    <phoneticPr fontId="2"/>
  </si>
  <si>
    <t>皆増</t>
    <rPh sb="0" eb="2">
      <t>カイゾウ</t>
    </rPh>
    <phoneticPr fontId="3"/>
  </si>
  <si>
    <t>令和５年度市町村普通会計決算歳出一覧（目的別）</t>
    <rPh sb="0" eb="2">
      <t>レイワ</t>
    </rPh>
    <rPh sb="3" eb="5">
      <t>ネンド</t>
    </rPh>
    <rPh sb="5" eb="8">
      <t>シチョウソン</t>
    </rPh>
    <rPh sb="8" eb="10">
      <t>フツウ</t>
    </rPh>
    <rPh sb="10" eb="12">
      <t>カイケイ</t>
    </rPh>
    <rPh sb="12" eb="14">
      <t>ケッサン</t>
    </rPh>
    <rPh sb="14" eb="16">
      <t>サイシュツ</t>
    </rPh>
    <rPh sb="16" eb="18">
      <t>イチラン</t>
    </rPh>
    <rPh sb="19" eb="21">
      <t>モクテキ</t>
    </rPh>
    <rPh sb="21" eb="22">
      <t>ベツ</t>
    </rPh>
    <phoneticPr fontId="2"/>
  </si>
  <si>
    <t>※　公債費負担比率…繰上償還充当一般財源等を公債費充当一般財源等から除外。</t>
    <rPh sb="2" eb="4">
      <t>コウサイ</t>
    </rPh>
    <rPh sb="4" eb="5">
      <t>ヒ</t>
    </rPh>
    <rPh sb="5" eb="7">
      <t>フタン</t>
    </rPh>
    <rPh sb="7" eb="9">
      <t>ヒリツ</t>
    </rPh>
    <rPh sb="10" eb="12">
      <t>クリアゲ</t>
    </rPh>
    <rPh sb="12" eb="14">
      <t>ショウカン</t>
    </rPh>
    <rPh sb="14" eb="16">
      <t>ジュウトウ</t>
    </rPh>
    <rPh sb="16" eb="18">
      <t>イッパン</t>
    </rPh>
    <rPh sb="18" eb="20">
      <t>ザイゲン</t>
    </rPh>
    <rPh sb="20" eb="21">
      <t>トウ</t>
    </rPh>
    <rPh sb="22" eb="24">
      <t>コウサイ</t>
    </rPh>
    <rPh sb="24" eb="25">
      <t>ヒ</t>
    </rPh>
    <rPh sb="25" eb="27">
      <t>ジュウトウ</t>
    </rPh>
    <rPh sb="27" eb="29">
      <t>イッパン</t>
    </rPh>
    <rPh sb="29" eb="31">
      <t>ザイゲン</t>
    </rPh>
    <rPh sb="31" eb="32">
      <t>トウ</t>
    </rPh>
    <rPh sb="34" eb="36">
      <t>ジョガイ</t>
    </rPh>
    <phoneticPr fontId="2"/>
  </si>
  <si>
    <t>※　経常収支比率…減収補てん債、臨時財政対策債を経常一般財源等に加算。</t>
    <rPh sb="2" eb="4">
      <t>ケイジョウ</t>
    </rPh>
    <rPh sb="4" eb="6">
      <t>シュウシ</t>
    </rPh>
    <rPh sb="6" eb="8">
      <t>ヒリツ</t>
    </rPh>
    <rPh sb="9" eb="11">
      <t>ゲンシュウ</t>
    </rPh>
    <rPh sb="11" eb="12">
      <t>ホ</t>
    </rPh>
    <rPh sb="14" eb="15">
      <t>サイ</t>
    </rPh>
    <rPh sb="16" eb="18">
      <t>リンジ</t>
    </rPh>
    <rPh sb="18" eb="20">
      <t>ザイセイ</t>
    </rPh>
    <rPh sb="20" eb="22">
      <t>タイサク</t>
    </rPh>
    <rPh sb="22" eb="23">
      <t>サイ</t>
    </rPh>
    <rPh sb="24" eb="26">
      <t>ケイジョウ</t>
    </rPh>
    <rPh sb="26" eb="28">
      <t>イッパン</t>
    </rPh>
    <rPh sb="28" eb="30">
      <t>ザイゲン</t>
    </rPh>
    <rPh sb="30" eb="31">
      <t>トウ</t>
    </rPh>
    <rPh sb="32" eb="34">
      <t>カサン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</si>
</sst>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"/>
    <numFmt numFmtId="177" formatCode="0.0%"/>
    <numFmt numFmtId="178" formatCode="#,##0.0;[Red]\-#,##0.0"/>
    <numFmt numFmtId="179" formatCode="0.0;&quot;▲ &quot;0.0"/>
    <numFmt numFmtId="180" formatCode="#,##0_);[Red]\(#,##0\)"/>
    <numFmt numFmtId="181" formatCode="#,##0.0;&quot;▲ &quot;#,##0.0"/>
    <numFmt numFmtId="182" formatCode="#,##0.0%;&quot;▲ &quot;#,##0.0%"/>
    <numFmt numFmtId="183" formatCode="#,##0;&quot;▲ &quot;#,##0"/>
  </numFmts>
  <fonts count="9" x14ac:knownFonts="1">
    <font>
      <sz val="12"/>
      <color theme="1"/>
      <name val="ＭＳ 明朝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3"/>
      <color theme="3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1"/>
      <charset val="128"/>
    </font>
    <font>
      <sz val="12"/>
      <name val="ＭＳ 明朝"/>
      <family val="2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64"/>
      </left>
      <right style="medium">
        <color indexed="8"/>
      </right>
      <top/>
      <bottom/>
      <diagonal/>
    </border>
    <border>
      <left style="hair">
        <color indexed="64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8"/>
      </top>
      <bottom style="double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hair">
        <color indexed="8"/>
      </right>
      <top/>
      <bottom/>
      <diagonal/>
    </border>
    <border>
      <left style="double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hair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double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64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double">
        <color indexed="8"/>
      </left>
      <right/>
      <top style="thin">
        <color indexed="64"/>
      </top>
      <bottom/>
      <diagonal/>
    </border>
    <border>
      <left/>
      <right style="double">
        <color indexed="8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</cellStyleXfs>
  <cellXfs count="434">
    <xf numFmtId="0" fontId="0" fillId="0" borderId="0" xfId="0">
      <alignment vertical="center"/>
    </xf>
    <xf numFmtId="0" fontId="0" fillId="0" borderId="0" xfId="0" applyAlignment="1">
      <alignment vertical="center"/>
    </xf>
    <xf numFmtId="38" fontId="0" fillId="0" borderId="3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38" fontId="0" fillId="0" borderId="0" xfId="1" applyFont="1">
      <alignment vertical="center"/>
    </xf>
    <xf numFmtId="0" fontId="0" fillId="0" borderId="0" xfId="0" applyFill="1">
      <alignment vertical="center"/>
    </xf>
    <xf numFmtId="0" fontId="0" fillId="0" borderId="0" xfId="0" applyBorder="1">
      <alignment vertical="center"/>
    </xf>
    <xf numFmtId="38" fontId="0" fillId="0" borderId="0" xfId="1" applyFont="1" applyBorder="1">
      <alignment vertical="center"/>
    </xf>
    <xf numFmtId="0" fontId="0" fillId="0" borderId="3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38" fontId="0" fillId="0" borderId="12" xfId="1" applyFont="1" applyBorder="1" applyAlignment="1">
      <alignment horizontal="center" vertical="center"/>
    </xf>
    <xf numFmtId="38" fontId="0" fillId="0" borderId="33" xfId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0" borderId="0" xfId="0" applyNumberFormat="1" applyFill="1">
      <alignment vertical="center"/>
    </xf>
    <xf numFmtId="177" fontId="0" fillId="0" borderId="0" xfId="0" applyNumberFormat="1" applyFill="1" applyBorder="1">
      <alignment vertical="center"/>
    </xf>
    <xf numFmtId="38" fontId="7" fillId="3" borderId="11" xfId="1" applyFont="1" applyFill="1" applyBorder="1">
      <alignment vertical="center"/>
    </xf>
    <xf numFmtId="38" fontId="7" fillId="4" borderId="13" xfId="1" applyFont="1" applyFill="1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38" fontId="0" fillId="0" borderId="11" xfId="1" applyFont="1" applyBorder="1" applyAlignment="1">
      <alignment horizontal="center" vertical="center" shrinkToFit="1"/>
    </xf>
    <xf numFmtId="38" fontId="0" fillId="0" borderId="1" xfId="1" applyFont="1" applyBorder="1" applyAlignment="1">
      <alignment horizontal="center" vertical="center" shrinkToFit="1"/>
    </xf>
    <xf numFmtId="38" fontId="0" fillId="0" borderId="12" xfId="1" applyFont="1" applyBorder="1" applyAlignment="1">
      <alignment horizontal="center" vertical="center" shrinkToFit="1"/>
    </xf>
    <xf numFmtId="38" fontId="0" fillId="4" borderId="13" xfId="1" applyFont="1" applyFill="1" applyBorder="1" applyAlignment="1">
      <alignment vertical="center" shrinkToFit="1"/>
    </xf>
    <xf numFmtId="38" fontId="0" fillId="4" borderId="14" xfId="1" applyFont="1" applyFill="1" applyBorder="1" applyAlignment="1">
      <alignment vertical="center" shrinkToFit="1"/>
    </xf>
    <xf numFmtId="38" fontId="0" fillId="4" borderId="31" xfId="1" applyFont="1" applyFill="1" applyBorder="1" applyAlignment="1">
      <alignment vertical="center" shrinkToFit="1"/>
    </xf>
    <xf numFmtId="0" fontId="0" fillId="0" borderId="0" xfId="0" applyAlignment="1">
      <alignment horizontal="distributed" vertical="center" shrinkToFit="1"/>
    </xf>
    <xf numFmtId="0" fontId="0" fillId="2" borderId="0" xfId="0" applyFill="1" applyAlignment="1">
      <alignment horizontal="distributed" vertical="center" shrinkToFit="1"/>
    </xf>
    <xf numFmtId="0" fontId="0" fillId="0" borderId="0" xfId="0" applyFill="1" applyAlignment="1">
      <alignment horizontal="distributed" vertical="center" shrinkToFit="1"/>
    </xf>
    <xf numFmtId="0" fontId="0" fillId="3" borderId="0" xfId="0" applyFill="1" applyAlignment="1">
      <alignment horizontal="distributed" vertical="center" shrinkToFit="1"/>
    </xf>
    <xf numFmtId="0" fontId="0" fillId="4" borderId="0" xfId="0" applyFill="1" applyAlignment="1">
      <alignment horizontal="distributed" vertical="center" shrinkToFit="1"/>
    </xf>
    <xf numFmtId="0" fontId="0" fillId="0" borderId="0" xfId="0" applyBorder="1" applyAlignment="1">
      <alignment vertical="center" shrinkToFit="1"/>
    </xf>
    <xf numFmtId="38" fontId="0" fillId="0" borderId="30" xfId="1" applyFont="1" applyBorder="1" applyAlignment="1">
      <alignment horizontal="center" vertical="center"/>
    </xf>
    <xf numFmtId="0" fontId="0" fillId="0" borderId="63" xfId="0" applyBorder="1" applyAlignment="1">
      <alignment horizontal="distributed" vertical="center"/>
    </xf>
    <xf numFmtId="0" fontId="0" fillId="0" borderId="64" xfId="0" applyBorder="1" applyAlignment="1">
      <alignment horizontal="distributed" vertical="center"/>
    </xf>
    <xf numFmtId="0" fontId="0" fillId="2" borderId="64" xfId="0" applyFill="1" applyBorder="1" applyAlignment="1">
      <alignment horizontal="distributed" vertical="center"/>
    </xf>
    <xf numFmtId="0" fontId="0" fillId="0" borderId="64" xfId="0" applyFill="1" applyBorder="1" applyAlignment="1">
      <alignment horizontal="distributed" vertical="center"/>
    </xf>
    <xf numFmtId="0" fontId="0" fillId="4" borderId="65" xfId="0" applyFill="1" applyBorder="1" applyAlignment="1">
      <alignment horizontal="distributed" vertical="center"/>
    </xf>
    <xf numFmtId="0" fontId="0" fillId="3" borderId="64" xfId="0" applyFill="1" applyBorder="1" applyAlignment="1">
      <alignment horizontal="distributed" vertical="center"/>
    </xf>
    <xf numFmtId="38" fontId="0" fillId="0" borderId="11" xfId="0" applyNumberFormat="1" applyBorder="1" applyAlignment="1">
      <alignment horizontal="center" vertical="center" shrinkToFit="1"/>
    </xf>
    <xf numFmtId="38" fontId="0" fillId="0" borderId="1" xfId="0" applyNumberFormat="1" applyBorder="1" applyAlignment="1">
      <alignment horizontal="center" vertical="center" shrinkToFit="1"/>
    </xf>
    <xf numFmtId="38" fontId="0" fillId="0" borderId="12" xfId="0" applyNumberFormat="1" applyBorder="1" applyAlignment="1">
      <alignment horizontal="center" vertical="center" shrinkToFit="1"/>
    </xf>
    <xf numFmtId="182" fontId="6" fillId="0" borderId="2" xfId="2" applyNumberFormat="1" applyFont="1" applyBorder="1" applyAlignment="1">
      <alignment horizontal="right" vertical="center"/>
    </xf>
    <xf numFmtId="182" fontId="6" fillId="0" borderId="12" xfId="2" applyNumberFormat="1" applyFont="1" applyBorder="1" applyAlignment="1">
      <alignment horizontal="right" vertical="center"/>
    </xf>
    <xf numFmtId="38" fontId="6" fillId="0" borderId="3" xfId="1" applyFont="1" applyBorder="1" applyAlignment="1">
      <alignment horizontal="right" vertical="center" shrinkToFit="1"/>
    </xf>
    <xf numFmtId="38" fontId="6" fillId="0" borderId="1" xfId="1" applyFont="1" applyBorder="1" applyAlignment="1">
      <alignment horizontal="right" vertical="center" shrinkToFit="1"/>
    </xf>
    <xf numFmtId="38" fontId="6" fillId="0" borderId="11" xfId="1" applyFont="1" applyBorder="1" applyAlignment="1">
      <alignment horizontal="right" vertical="center" shrinkToFit="1"/>
    </xf>
    <xf numFmtId="38" fontId="6" fillId="0" borderId="11" xfId="1" applyFont="1" applyBorder="1" applyAlignment="1">
      <alignment horizontal="right" vertical="center"/>
    </xf>
    <xf numFmtId="38" fontId="6" fillId="0" borderId="2" xfId="1" applyFont="1" applyBorder="1" applyAlignment="1">
      <alignment horizontal="right" vertical="center"/>
    </xf>
    <xf numFmtId="38" fontId="6" fillId="0" borderId="12" xfId="1" applyFont="1" applyBorder="1" applyAlignment="1">
      <alignment horizontal="right" vertical="center"/>
    </xf>
    <xf numFmtId="183" fontId="6" fillId="0" borderId="11" xfId="1" applyNumberFormat="1" applyFont="1" applyBorder="1" applyAlignment="1">
      <alignment horizontal="right" vertical="center" shrinkToFit="1"/>
    </xf>
    <xf numFmtId="183" fontId="6" fillId="0" borderId="12" xfId="1" applyNumberFormat="1" applyFont="1" applyBorder="1" applyAlignment="1">
      <alignment horizontal="right" vertical="center" shrinkToFit="1"/>
    </xf>
    <xf numFmtId="183" fontId="7" fillId="0" borderId="11" xfId="1" applyNumberFormat="1" applyFont="1" applyBorder="1" applyAlignment="1">
      <alignment horizontal="right" vertical="center" shrinkToFit="1"/>
    </xf>
    <xf numFmtId="0" fontId="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176" fontId="6" fillId="0" borderId="12" xfId="0" applyNumberFormat="1" applyFont="1" applyBorder="1" applyAlignment="1">
      <alignment horizontal="right" vertical="center"/>
    </xf>
    <xf numFmtId="182" fontId="6" fillId="0" borderId="12" xfId="2" applyNumberFormat="1" applyFont="1" applyBorder="1" applyAlignment="1">
      <alignment horizontal="right" vertical="center" shrinkToFit="1"/>
    </xf>
    <xf numFmtId="38" fontId="6" fillId="0" borderId="12" xfId="1" applyFont="1" applyBorder="1" applyAlignment="1">
      <alignment horizontal="right" vertical="center" shrinkToFit="1"/>
    </xf>
    <xf numFmtId="38" fontId="6" fillId="0" borderId="1" xfId="1" applyFont="1" applyBorder="1" applyAlignment="1">
      <alignment horizontal="right" vertical="center"/>
    </xf>
    <xf numFmtId="0" fontId="6" fillId="0" borderId="11" xfId="2" applyNumberFormat="1" applyFont="1" applyBorder="1" applyAlignment="1">
      <alignment horizontal="right" vertical="center"/>
    </xf>
    <xf numFmtId="0" fontId="6" fillId="0" borderId="12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0" fontId="6" fillId="0" borderId="11" xfId="0" applyNumberFormat="1" applyFont="1" applyBorder="1" applyAlignment="1">
      <alignment horizontal="right" vertical="center"/>
    </xf>
    <xf numFmtId="176" fontId="6" fillId="0" borderId="11" xfId="2" applyNumberFormat="1" applyFont="1" applyBorder="1" applyAlignment="1">
      <alignment horizontal="right" vertical="center"/>
    </xf>
    <xf numFmtId="38" fontId="6" fillId="2" borderId="3" xfId="1" applyFont="1" applyFill="1" applyBorder="1" applyAlignment="1">
      <alignment horizontal="right" vertical="center" shrinkToFit="1"/>
    </xf>
    <xf numFmtId="38" fontId="6" fillId="2" borderId="1" xfId="1" applyFont="1" applyFill="1" applyBorder="1" applyAlignment="1">
      <alignment horizontal="right" vertical="center" shrinkToFit="1"/>
    </xf>
    <xf numFmtId="182" fontId="6" fillId="2" borderId="12" xfId="2" applyNumberFormat="1" applyFont="1" applyFill="1" applyBorder="1" applyAlignment="1">
      <alignment horizontal="right" vertical="center"/>
    </xf>
    <xf numFmtId="38" fontId="6" fillId="2" borderId="11" xfId="1" applyFont="1" applyFill="1" applyBorder="1" applyAlignment="1">
      <alignment horizontal="right" vertical="center" shrinkToFit="1"/>
    </xf>
    <xf numFmtId="38" fontId="6" fillId="2" borderId="11" xfId="1" applyFont="1" applyFill="1" applyBorder="1" applyAlignment="1">
      <alignment horizontal="right" vertical="center"/>
    </xf>
    <xf numFmtId="38" fontId="6" fillId="2" borderId="2" xfId="1" applyFont="1" applyFill="1" applyBorder="1" applyAlignment="1">
      <alignment horizontal="right" vertical="center"/>
    </xf>
    <xf numFmtId="38" fontId="6" fillId="2" borderId="12" xfId="1" applyFont="1" applyFill="1" applyBorder="1" applyAlignment="1">
      <alignment horizontal="right" vertical="center"/>
    </xf>
    <xf numFmtId="183" fontId="6" fillId="2" borderId="11" xfId="1" applyNumberFormat="1" applyFont="1" applyFill="1" applyBorder="1" applyAlignment="1">
      <alignment horizontal="right" vertical="center" shrinkToFit="1"/>
    </xf>
    <xf numFmtId="183" fontId="6" fillId="2" borderId="12" xfId="1" applyNumberFormat="1" applyFont="1" applyFill="1" applyBorder="1" applyAlignment="1">
      <alignment horizontal="right" vertical="center" shrinkToFit="1"/>
    </xf>
    <xf numFmtId="182" fontId="6" fillId="2" borderId="2" xfId="2" applyNumberFormat="1" applyFont="1" applyFill="1" applyBorder="1" applyAlignment="1">
      <alignment horizontal="right" vertical="center"/>
    </xf>
    <xf numFmtId="2" fontId="6" fillId="2" borderId="11" xfId="0" applyNumberFormat="1" applyFont="1" applyFill="1" applyBorder="1" applyAlignment="1">
      <alignment horizontal="right" vertical="center"/>
    </xf>
    <xf numFmtId="2" fontId="6" fillId="2" borderId="12" xfId="0" applyNumberFormat="1" applyFont="1" applyFill="1" applyBorder="1" applyAlignment="1">
      <alignment horizontal="right" vertical="center"/>
    </xf>
    <xf numFmtId="176" fontId="6" fillId="2" borderId="11" xfId="0" applyNumberFormat="1" applyFont="1" applyFill="1" applyBorder="1" applyAlignment="1">
      <alignment horizontal="right" vertical="center"/>
    </xf>
    <xf numFmtId="176" fontId="6" fillId="2" borderId="12" xfId="0" applyNumberFormat="1" applyFont="1" applyFill="1" applyBorder="1" applyAlignment="1">
      <alignment horizontal="right" vertical="center"/>
    </xf>
    <xf numFmtId="182" fontId="6" fillId="2" borderId="12" xfId="2" applyNumberFormat="1" applyFont="1" applyFill="1" applyBorder="1" applyAlignment="1">
      <alignment horizontal="right" vertical="center" shrinkToFit="1"/>
    </xf>
    <xf numFmtId="38" fontId="6" fillId="2" borderId="12" xfId="1" applyFont="1" applyFill="1" applyBorder="1" applyAlignment="1">
      <alignment horizontal="right" vertical="center" shrinkToFit="1"/>
    </xf>
    <xf numFmtId="38" fontId="6" fillId="2" borderId="1" xfId="1" applyFont="1" applyFill="1" applyBorder="1" applyAlignment="1">
      <alignment horizontal="right" vertical="center"/>
    </xf>
    <xf numFmtId="38" fontId="6" fillId="3" borderId="3" xfId="1" applyFont="1" applyFill="1" applyBorder="1" applyAlignment="1">
      <alignment horizontal="right" vertical="center" shrinkToFit="1"/>
    </xf>
    <xf numFmtId="38" fontId="6" fillId="3" borderId="1" xfId="1" applyFont="1" applyFill="1" applyBorder="1" applyAlignment="1">
      <alignment horizontal="right" vertical="center" shrinkToFit="1"/>
    </xf>
    <xf numFmtId="182" fontId="6" fillId="3" borderId="12" xfId="2" applyNumberFormat="1" applyFont="1" applyFill="1" applyBorder="1" applyAlignment="1">
      <alignment horizontal="right" vertical="center"/>
    </xf>
    <xf numFmtId="38" fontId="6" fillId="3" borderId="11" xfId="1" applyFont="1" applyFill="1" applyBorder="1" applyAlignment="1">
      <alignment horizontal="right" vertical="center" shrinkToFit="1"/>
    </xf>
    <xf numFmtId="38" fontId="6" fillId="3" borderId="11" xfId="1" applyFont="1" applyFill="1" applyBorder="1" applyAlignment="1">
      <alignment horizontal="right" vertical="center"/>
    </xf>
    <xf numFmtId="38" fontId="6" fillId="3" borderId="2" xfId="1" applyFont="1" applyFill="1" applyBorder="1" applyAlignment="1">
      <alignment horizontal="right" vertical="center"/>
    </xf>
    <xf numFmtId="38" fontId="6" fillId="3" borderId="12" xfId="1" applyFont="1" applyFill="1" applyBorder="1" applyAlignment="1">
      <alignment horizontal="right" vertical="center"/>
    </xf>
    <xf numFmtId="183" fontId="6" fillId="3" borderId="11" xfId="1" applyNumberFormat="1" applyFont="1" applyFill="1" applyBorder="1" applyAlignment="1">
      <alignment horizontal="right" vertical="center" shrinkToFit="1"/>
    </xf>
    <xf numFmtId="183" fontId="6" fillId="3" borderId="12" xfId="1" applyNumberFormat="1" applyFont="1" applyFill="1" applyBorder="1" applyAlignment="1">
      <alignment horizontal="right" vertical="center" shrinkToFit="1"/>
    </xf>
    <xf numFmtId="182" fontId="6" fillId="3" borderId="2" xfId="2" applyNumberFormat="1" applyFont="1" applyFill="1" applyBorder="1" applyAlignment="1">
      <alignment horizontal="right" vertical="center"/>
    </xf>
    <xf numFmtId="2" fontId="6" fillId="3" borderId="11" xfId="0" applyNumberFormat="1" applyFont="1" applyFill="1" applyBorder="1" applyAlignment="1">
      <alignment horizontal="right" vertical="center"/>
    </xf>
    <xf numFmtId="2" fontId="6" fillId="3" borderId="12" xfId="0" applyNumberFormat="1" applyFont="1" applyFill="1" applyBorder="1" applyAlignment="1">
      <alignment horizontal="right" vertical="center"/>
    </xf>
    <xf numFmtId="176" fontId="6" fillId="3" borderId="12" xfId="0" applyNumberFormat="1" applyFont="1" applyFill="1" applyBorder="1" applyAlignment="1">
      <alignment horizontal="right" vertical="center"/>
    </xf>
    <xf numFmtId="182" fontId="6" fillId="3" borderId="12" xfId="2" applyNumberFormat="1" applyFont="1" applyFill="1" applyBorder="1" applyAlignment="1">
      <alignment horizontal="right" vertical="center" shrinkToFit="1"/>
    </xf>
    <xf numFmtId="38" fontId="6" fillId="3" borderId="12" xfId="1" applyFont="1" applyFill="1" applyBorder="1" applyAlignment="1">
      <alignment horizontal="right" vertical="center" shrinkToFit="1"/>
    </xf>
    <xf numFmtId="38" fontId="6" fillId="3" borderId="1" xfId="1" applyFont="1" applyFill="1" applyBorder="1" applyAlignment="1">
      <alignment horizontal="right" vertical="center"/>
    </xf>
    <xf numFmtId="176" fontId="6" fillId="3" borderId="11" xfId="0" applyNumberFormat="1" applyFont="1" applyFill="1" applyBorder="1" applyAlignment="1">
      <alignment horizontal="right" vertical="center"/>
    </xf>
    <xf numFmtId="38" fontId="6" fillId="4" borderId="16" xfId="1" applyFont="1" applyFill="1" applyBorder="1" applyAlignment="1">
      <alignment horizontal="right" vertical="center" shrinkToFit="1"/>
    </xf>
    <xf numFmtId="38" fontId="6" fillId="4" borderId="14" xfId="1" applyFont="1" applyFill="1" applyBorder="1" applyAlignment="1">
      <alignment horizontal="right" vertical="center" shrinkToFit="1"/>
    </xf>
    <xf numFmtId="182" fontId="6" fillId="4" borderId="15" xfId="2" applyNumberFormat="1" applyFont="1" applyFill="1" applyBorder="1" applyAlignment="1">
      <alignment horizontal="right" vertical="center"/>
    </xf>
    <xf numFmtId="38" fontId="6" fillId="4" borderId="13" xfId="1" applyFont="1" applyFill="1" applyBorder="1" applyAlignment="1">
      <alignment horizontal="right" vertical="center" shrinkToFit="1"/>
    </xf>
    <xf numFmtId="38" fontId="6" fillId="4" borderId="13" xfId="1" applyFont="1" applyFill="1" applyBorder="1" applyAlignment="1">
      <alignment horizontal="right" vertical="center"/>
    </xf>
    <xf numFmtId="38" fontId="6" fillId="4" borderId="18" xfId="1" applyFont="1" applyFill="1" applyBorder="1" applyAlignment="1">
      <alignment horizontal="right" vertical="center"/>
    </xf>
    <xf numFmtId="38" fontId="6" fillId="4" borderId="15" xfId="1" applyFont="1" applyFill="1" applyBorder="1" applyAlignment="1">
      <alignment horizontal="right" vertical="center"/>
    </xf>
    <xf numFmtId="183" fontId="6" fillId="4" borderId="13" xfId="1" applyNumberFormat="1" applyFont="1" applyFill="1" applyBorder="1" applyAlignment="1">
      <alignment horizontal="right" vertical="center" shrinkToFit="1"/>
    </xf>
    <xf numFmtId="183" fontId="6" fillId="4" borderId="15" xfId="1" applyNumberFormat="1" applyFont="1" applyFill="1" applyBorder="1" applyAlignment="1">
      <alignment horizontal="right" vertical="center" shrinkToFit="1"/>
    </xf>
    <xf numFmtId="182" fontId="6" fillId="4" borderId="18" xfId="2" applyNumberFormat="1" applyFont="1" applyFill="1" applyBorder="1" applyAlignment="1">
      <alignment horizontal="right" vertical="center"/>
    </xf>
    <xf numFmtId="2" fontId="6" fillId="4" borderId="13" xfId="0" applyNumberFormat="1" applyFont="1" applyFill="1" applyBorder="1" applyAlignment="1">
      <alignment horizontal="right" vertical="center"/>
    </xf>
    <xf numFmtId="2" fontId="6" fillId="4" borderId="15" xfId="0" applyNumberFormat="1" applyFont="1" applyFill="1" applyBorder="1" applyAlignment="1">
      <alignment horizontal="right" vertical="center"/>
    </xf>
    <xf numFmtId="176" fontId="6" fillId="4" borderId="15" xfId="0" applyNumberFormat="1" applyFont="1" applyFill="1" applyBorder="1" applyAlignment="1">
      <alignment horizontal="right" vertical="center"/>
    </xf>
    <xf numFmtId="182" fontId="6" fillId="4" borderId="15" xfId="2" applyNumberFormat="1" applyFont="1" applyFill="1" applyBorder="1" applyAlignment="1">
      <alignment horizontal="right" vertical="center" shrinkToFit="1"/>
    </xf>
    <xf numFmtId="38" fontId="6" fillId="4" borderId="15" xfId="1" applyFont="1" applyFill="1" applyBorder="1" applyAlignment="1">
      <alignment horizontal="right" vertical="center" shrinkToFit="1"/>
    </xf>
    <xf numFmtId="38" fontId="6" fillId="4" borderId="14" xfId="1" applyFont="1" applyFill="1" applyBorder="1" applyAlignment="1">
      <alignment horizontal="right" vertical="center"/>
    </xf>
    <xf numFmtId="176" fontId="6" fillId="4" borderId="13" xfId="0" applyNumberFormat="1" applyFont="1" applyFill="1" applyBorder="1" applyAlignment="1">
      <alignment horizontal="right" vertical="center"/>
    </xf>
    <xf numFmtId="182" fontId="0" fillId="4" borderId="18" xfId="2" applyNumberFormat="1" applyFont="1" applyFill="1" applyBorder="1" applyAlignment="1">
      <alignment vertical="center" shrinkToFit="1"/>
    </xf>
    <xf numFmtId="182" fontId="0" fillId="4" borderId="34" xfId="2" applyNumberFormat="1" applyFont="1" applyFill="1" applyBorder="1" applyAlignment="1">
      <alignment vertical="center" shrinkToFit="1"/>
    </xf>
    <xf numFmtId="182" fontId="6" fillId="0" borderId="12" xfId="2" applyNumberFormat="1" applyFont="1" applyBorder="1" applyAlignment="1">
      <alignment vertical="center" shrinkToFit="1"/>
    </xf>
    <xf numFmtId="182" fontId="6" fillId="0" borderId="12" xfId="2" applyNumberFormat="1" applyFont="1" applyFill="1" applyBorder="1" applyAlignment="1">
      <alignment vertical="center" shrinkToFit="1"/>
    </xf>
    <xf numFmtId="182" fontId="6" fillId="2" borderId="12" xfId="2" applyNumberFormat="1" applyFont="1" applyFill="1" applyBorder="1" applyAlignment="1">
      <alignment vertical="center" shrinkToFit="1"/>
    </xf>
    <xf numFmtId="182" fontId="6" fillId="4" borderId="15" xfId="2" applyNumberFormat="1" applyFont="1" applyFill="1" applyBorder="1" applyAlignment="1">
      <alignment vertical="center" shrinkToFit="1"/>
    </xf>
    <xf numFmtId="182" fontId="6" fillId="3" borderId="12" xfId="2" applyNumberFormat="1" applyFont="1" applyFill="1" applyBorder="1" applyAlignment="1">
      <alignment vertical="center" shrinkToFit="1"/>
    </xf>
    <xf numFmtId="0" fontId="6" fillId="0" borderId="3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38" fontId="6" fillId="0" borderId="11" xfId="1" applyFont="1" applyBorder="1" applyAlignment="1">
      <alignment vertical="center" shrinkToFit="1"/>
    </xf>
    <xf numFmtId="38" fontId="6" fillId="0" borderId="1" xfId="1" applyFont="1" applyBorder="1" applyAlignment="1">
      <alignment vertical="center" shrinkToFit="1"/>
    </xf>
    <xf numFmtId="182" fontId="6" fillId="0" borderId="2" xfId="2" applyNumberFormat="1" applyFont="1" applyBorder="1" applyAlignment="1">
      <alignment vertical="center" shrinkToFit="1"/>
    </xf>
    <xf numFmtId="38" fontId="6" fillId="0" borderId="30" xfId="1" applyFont="1" applyBorder="1" applyAlignment="1">
      <alignment vertical="center" shrinkToFit="1"/>
    </xf>
    <xf numFmtId="182" fontId="6" fillId="0" borderId="33" xfId="2" applyNumberFormat="1" applyFont="1" applyBorder="1" applyAlignment="1">
      <alignment vertical="center" shrinkToFit="1"/>
    </xf>
    <xf numFmtId="38" fontId="6" fillId="0" borderId="11" xfId="0" applyNumberFormat="1" applyFont="1" applyBorder="1" applyAlignment="1">
      <alignment vertical="center" shrinkToFit="1"/>
    </xf>
    <xf numFmtId="38" fontId="6" fillId="0" borderId="11" xfId="1" applyFont="1" applyFill="1" applyBorder="1" applyAlignment="1">
      <alignment vertical="center" shrinkToFit="1"/>
    </xf>
    <xf numFmtId="38" fontId="6" fillId="0" borderId="1" xfId="1" applyFont="1" applyFill="1" applyBorder="1" applyAlignment="1">
      <alignment vertical="center" shrinkToFit="1"/>
    </xf>
    <xf numFmtId="38" fontId="6" fillId="0" borderId="3" xfId="1" applyFont="1" applyBorder="1" applyAlignment="1">
      <alignment vertical="center" shrinkToFit="1"/>
    </xf>
    <xf numFmtId="38" fontId="6" fillId="0" borderId="33" xfId="1" applyFont="1" applyBorder="1" applyAlignment="1">
      <alignment vertical="center" shrinkToFit="1"/>
    </xf>
    <xf numFmtId="38" fontId="6" fillId="0" borderId="12" xfId="1" applyFont="1" applyBorder="1" applyAlignment="1">
      <alignment vertical="center" shrinkToFit="1"/>
    </xf>
    <xf numFmtId="182" fontId="6" fillId="2" borderId="33" xfId="2" applyNumberFormat="1" applyFont="1" applyFill="1" applyBorder="1" applyAlignment="1">
      <alignment vertical="center" shrinkToFit="1"/>
    </xf>
    <xf numFmtId="38" fontId="6" fillId="2" borderId="30" xfId="1" applyFont="1" applyFill="1" applyBorder="1" applyAlignment="1">
      <alignment vertical="center" shrinkToFit="1"/>
    </xf>
    <xf numFmtId="38" fontId="6" fillId="2" borderId="1" xfId="1" applyFont="1" applyFill="1" applyBorder="1" applyAlignment="1">
      <alignment vertical="center" shrinkToFit="1"/>
    </xf>
    <xf numFmtId="38" fontId="6" fillId="2" borderId="11" xfId="1" applyFont="1" applyFill="1" applyBorder="1" applyAlignment="1">
      <alignment vertical="center" shrinkToFit="1"/>
    </xf>
    <xf numFmtId="182" fontId="6" fillId="2" borderId="2" xfId="2" applyNumberFormat="1" applyFont="1" applyFill="1" applyBorder="1" applyAlignment="1">
      <alignment vertical="center" shrinkToFit="1"/>
    </xf>
    <xf numFmtId="38" fontId="6" fillId="2" borderId="3" xfId="1" applyFont="1" applyFill="1" applyBorder="1" applyAlignment="1">
      <alignment vertical="center" shrinkToFit="1"/>
    </xf>
    <xf numFmtId="182" fontId="6" fillId="2" borderId="12" xfId="0" applyNumberFormat="1" applyFont="1" applyFill="1" applyBorder="1" applyAlignment="1">
      <alignment vertical="center" shrinkToFit="1"/>
    </xf>
    <xf numFmtId="38" fontId="6" fillId="2" borderId="33" xfId="1" applyFont="1" applyFill="1" applyBorder="1" applyAlignment="1">
      <alignment vertical="center" shrinkToFit="1"/>
    </xf>
    <xf numFmtId="38" fontId="6" fillId="2" borderId="12" xfId="1" applyFont="1" applyFill="1" applyBorder="1" applyAlignment="1">
      <alignment vertical="center" shrinkToFit="1"/>
    </xf>
    <xf numFmtId="38" fontId="6" fillId="2" borderId="62" xfId="1" applyFont="1" applyFill="1" applyBorder="1" applyAlignment="1">
      <alignment vertical="center" shrinkToFit="1"/>
    </xf>
    <xf numFmtId="182" fontId="6" fillId="0" borderId="2" xfId="2" applyNumberFormat="1" applyFont="1" applyFill="1" applyBorder="1" applyAlignment="1">
      <alignment vertical="center" shrinkToFit="1"/>
    </xf>
    <xf numFmtId="38" fontId="6" fillId="0" borderId="30" xfId="1" applyFont="1" applyFill="1" applyBorder="1" applyAlignment="1">
      <alignment vertical="center" shrinkToFit="1"/>
    </xf>
    <xf numFmtId="182" fontId="6" fillId="0" borderId="33" xfId="2" applyNumberFormat="1" applyFont="1" applyFill="1" applyBorder="1" applyAlignment="1">
      <alignment vertical="center" shrinkToFit="1"/>
    </xf>
    <xf numFmtId="38" fontId="6" fillId="0" borderId="11" xfId="0" applyNumberFormat="1" applyFont="1" applyFill="1" applyBorder="1" applyAlignment="1">
      <alignment vertical="center" shrinkToFit="1"/>
    </xf>
    <xf numFmtId="38" fontId="6" fillId="0" borderId="3" xfId="1" applyFont="1" applyFill="1" applyBorder="1" applyAlignment="1">
      <alignment vertical="center" shrinkToFit="1"/>
    </xf>
    <xf numFmtId="182" fontId="6" fillId="0" borderId="12" xfId="0" applyNumberFormat="1" applyFont="1" applyFill="1" applyBorder="1" applyAlignment="1">
      <alignment horizontal="right" vertical="center" shrinkToFit="1"/>
    </xf>
    <xf numFmtId="38" fontId="6" fillId="0" borderId="33" xfId="1" applyFont="1" applyFill="1" applyBorder="1" applyAlignment="1">
      <alignment vertical="center" shrinkToFit="1"/>
    </xf>
    <xf numFmtId="38" fontId="6" fillId="0" borderId="12" xfId="1" applyFont="1" applyFill="1" applyBorder="1" applyAlignment="1">
      <alignment vertical="center" shrinkToFit="1"/>
    </xf>
    <xf numFmtId="182" fontId="6" fillId="3" borderId="33" xfId="2" applyNumberFormat="1" applyFont="1" applyFill="1" applyBorder="1" applyAlignment="1">
      <alignment vertical="center" shrinkToFit="1"/>
    </xf>
    <xf numFmtId="38" fontId="6" fillId="3" borderId="30" xfId="1" applyFont="1" applyFill="1" applyBorder="1" applyAlignment="1">
      <alignment vertical="center" shrinkToFit="1"/>
    </xf>
    <xf numFmtId="38" fontId="6" fillId="3" borderId="1" xfId="1" applyFont="1" applyFill="1" applyBorder="1" applyAlignment="1">
      <alignment vertical="center" shrinkToFit="1"/>
    </xf>
    <xf numFmtId="38" fontId="6" fillId="3" borderId="11" xfId="1" applyFont="1" applyFill="1" applyBorder="1" applyAlignment="1">
      <alignment vertical="center" shrinkToFit="1"/>
    </xf>
    <xf numFmtId="182" fontId="6" fillId="3" borderId="2" xfId="2" applyNumberFormat="1" applyFont="1" applyFill="1" applyBorder="1" applyAlignment="1">
      <alignment vertical="center" shrinkToFit="1"/>
    </xf>
    <xf numFmtId="38" fontId="6" fillId="3" borderId="3" xfId="1" applyFont="1" applyFill="1" applyBorder="1" applyAlignment="1">
      <alignment vertical="center" shrinkToFit="1"/>
    </xf>
    <xf numFmtId="38" fontId="6" fillId="3" borderId="33" xfId="1" applyFont="1" applyFill="1" applyBorder="1" applyAlignment="1">
      <alignment vertical="center" shrinkToFit="1"/>
    </xf>
    <xf numFmtId="38" fontId="6" fillId="3" borderId="12" xfId="1" applyFont="1" applyFill="1" applyBorder="1" applyAlignment="1">
      <alignment vertical="center" shrinkToFit="1"/>
    </xf>
    <xf numFmtId="182" fontId="6" fillId="4" borderId="34" xfId="2" applyNumberFormat="1" applyFont="1" applyFill="1" applyBorder="1" applyAlignment="1">
      <alignment vertical="center" shrinkToFit="1"/>
    </xf>
    <xf numFmtId="38" fontId="6" fillId="4" borderId="31" xfId="1" applyFont="1" applyFill="1" applyBorder="1" applyAlignment="1">
      <alignment vertical="center" shrinkToFit="1"/>
    </xf>
    <xf numFmtId="38" fontId="6" fillId="4" borderId="14" xfId="1" applyFont="1" applyFill="1" applyBorder="1" applyAlignment="1">
      <alignment vertical="center" shrinkToFit="1"/>
    </xf>
    <xf numFmtId="38" fontId="6" fillId="4" borderId="13" xfId="1" applyFont="1" applyFill="1" applyBorder="1" applyAlignment="1">
      <alignment vertical="center" shrinkToFit="1"/>
    </xf>
    <xf numFmtId="182" fontId="6" fillId="4" borderId="18" xfId="2" applyNumberFormat="1" applyFont="1" applyFill="1" applyBorder="1" applyAlignment="1">
      <alignment vertical="center" shrinkToFit="1"/>
    </xf>
    <xf numFmtId="38" fontId="6" fillId="4" borderId="16" xfId="1" applyFont="1" applyFill="1" applyBorder="1" applyAlignment="1">
      <alignment vertical="center" shrinkToFit="1"/>
    </xf>
    <xf numFmtId="38" fontId="6" fillId="4" borderId="34" xfId="1" applyFont="1" applyFill="1" applyBorder="1" applyAlignment="1">
      <alignment vertical="center" shrinkToFit="1"/>
    </xf>
    <xf numFmtId="38" fontId="6" fillId="4" borderId="15" xfId="1" applyFont="1" applyFill="1" applyBorder="1" applyAlignment="1">
      <alignment vertical="center" shrinkToFit="1"/>
    </xf>
    <xf numFmtId="0" fontId="6" fillId="0" borderId="63" xfId="0" applyFont="1" applyBorder="1" applyAlignment="1">
      <alignment horizontal="distributed" vertical="center"/>
    </xf>
    <xf numFmtId="38" fontId="7" fillId="0" borderId="3" xfId="1" applyFont="1" applyBorder="1">
      <alignment vertical="center"/>
    </xf>
    <xf numFmtId="182" fontId="7" fillId="0" borderId="2" xfId="2" applyNumberFormat="1" applyFont="1" applyBorder="1">
      <alignment vertical="center"/>
    </xf>
    <xf numFmtId="38" fontId="7" fillId="0" borderId="30" xfId="1" applyFont="1" applyBorder="1">
      <alignment vertical="center"/>
    </xf>
    <xf numFmtId="38" fontId="7" fillId="0" borderId="11" xfId="1" applyFont="1" applyBorder="1">
      <alignment vertical="center"/>
    </xf>
    <xf numFmtId="182" fontId="7" fillId="0" borderId="33" xfId="2" applyNumberFormat="1" applyFont="1" applyBorder="1">
      <alignment vertical="center"/>
    </xf>
    <xf numFmtId="38" fontId="7" fillId="0" borderId="33" xfId="1" applyFont="1" applyBorder="1">
      <alignment vertical="center"/>
    </xf>
    <xf numFmtId="182" fontId="7" fillId="0" borderId="12" xfId="2" applyNumberFormat="1" applyFont="1" applyBorder="1">
      <alignment vertical="center"/>
    </xf>
    <xf numFmtId="38" fontId="7" fillId="0" borderId="1" xfId="1" applyFont="1" applyBorder="1">
      <alignment vertical="center"/>
    </xf>
    <xf numFmtId="0" fontId="7" fillId="0" borderId="64" xfId="0" applyFont="1" applyBorder="1" applyAlignment="1">
      <alignment horizontal="distributed" vertical="center"/>
    </xf>
    <xf numFmtId="182" fontId="7" fillId="0" borderId="12" xfId="1" applyNumberFormat="1" applyFont="1" applyBorder="1" applyAlignment="1">
      <alignment horizontal="right" vertical="center"/>
    </xf>
    <xf numFmtId="0" fontId="7" fillId="2" borderId="64" xfId="0" applyFont="1" applyFill="1" applyBorder="1" applyAlignment="1">
      <alignment horizontal="distributed" vertical="center"/>
    </xf>
    <xf numFmtId="38" fontId="7" fillId="2" borderId="3" xfId="1" applyFont="1" applyFill="1" applyBorder="1">
      <alignment vertical="center"/>
    </xf>
    <xf numFmtId="182" fontId="7" fillId="2" borderId="2" xfId="2" applyNumberFormat="1" applyFont="1" applyFill="1" applyBorder="1">
      <alignment vertical="center"/>
    </xf>
    <xf numFmtId="38" fontId="7" fillId="2" borderId="30" xfId="1" applyFont="1" applyFill="1" applyBorder="1">
      <alignment vertical="center"/>
    </xf>
    <xf numFmtId="38" fontId="7" fillId="2" borderId="11" xfId="1" applyFont="1" applyFill="1" applyBorder="1">
      <alignment vertical="center"/>
    </xf>
    <xf numFmtId="182" fontId="7" fillId="2" borderId="33" xfId="2" applyNumberFormat="1" applyFont="1" applyFill="1" applyBorder="1">
      <alignment vertical="center"/>
    </xf>
    <xf numFmtId="38" fontId="7" fillId="2" borderId="33" xfId="1" applyFont="1" applyFill="1" applyBorder="1">
      <alignment vertical="center"/>
    </xf>
    <xf numFmtId="182" fontId="7" fillId="2" borderId="12" xfId="2" applyNumberFormat="1" applyFont="1" applyFill="1" applyBorder="1">
      <alignment vertical="center"/>
    </xf>
    <xf numFmtId="182" fontId="7" fillId="2" borderId="12" xfId="1" applyNumberFormat="1" applyFont="1" applyFill="1" applyBorder="1" applyAlignment="1">
      <alignment horizontal="right" vertical="center"/>
    </xf>
    <xf numFmtId="0" fontId="7" fillId="0" borderId="64" xfId="0" applyFont="1" applyFill="1" applyBorder="1" applyAlignment="1">
      <alignment horizontal="distributed" vertical="center"/>
    </xf>
    <xf numFmtId="38" fontId="7" fillId="0" borderId="3" xfId="1" applyFont="1" applyFill="1" applyBorder="1">
      <alignment vertical="center"/>
    </xf>
    <xf numFmtId="38" fontId="7" fillId="0" borderId="30" xfId="1" applyFont="1" applyFill="1" applyBorder="1">
      <alignment vertical="center"/>
    </xf>
    <xf numFmtId="38" fontId="7" fillId="0" borderId="11" xfId="1" applyFont="1" applyFill="1" applyBorder="1">
      <alignment vertical="center"/>
    </xf>
    <xf numFmtId="38" fontId="7" fillId="0" borderId="33" xfId="1" applyFont="1" applyFill="1" applyBorder="1">
      <alignment vertical="center"/>
    </xf>
    <xf numFmtId="38" fontId="7" fillId="0" borderId="1" xfId="1" applyFont="1" applyFill="1" applyBorder="1">
      <alignment vertical="center"/>
    </xf>
    <xf numFmtId="182" fontId="7" fillId="0" borderId="12" xfId="2" applyNumberFormat="1" applyFont="1" applyBorder="1" applyAlignment="1">
      <alignment horizontal="right" vertical="center"/>
    </xf>
    <xf numFmtId="182" fontId="7" fillId="0" borderId="2" xfId="2" applyNumberFormat="1" applyFont="1" applyFill="1" applyBorder="1">
      <alignment vertical="center"/>
    </xf>
    <xf numFmtId="182" fontId="7" fillId="0" borderId="33" xfId="2" applyNumberFormat="1" applyFont="1" applyFill="1" applyBorder="1">
      <alignment vertical="center"/>
    </xf>
    <xf numFmtId="182" fontId="7" fillId="0" borderId="12" xfId="2" applyNumberFormat="1" applyFont="1" applyFill="1" applyBorder="1">
      <alignment vertical="center"/>
    </xf>
    <xf numFmtId="0" fontId="7" fillId="3" borderId="64" xfId="0" applyFont="1" applyFill="1" applyBorder="1" applyAlignment="1">
      <alignment horizontal="distributed" vertical="center"/>
    </xf>
    <xf numFmtId="38" fontId="7" fillId="3" borderId="3" xfId="1" applyFont="1" applyFill="1" applyBorder="1">
      <alignment vertical="center"/>
    </xf>
    <xf numFmtId="182" fontId="7" fillId="3" borderId="2" xfId="2" applyNumberFormat="1" applyFont="1" applyFill="1" applyBorder="1">
      <alignment vertical="center"/>
    </xf>
    <xf numFmtId="38" fontId="7" fillId="3" borderId="30" xfId="1" applyFont="1" applyFill="1" applyBorder="1">
      <alignment vertical="center"/>
    </xf>
    <xf numFmtId="182" fontId="7" fillId="3" borderId="33" xfId="2" applyNumberFormat="1" applyFont="1" applyFill="1" applyBorder="1">
      <alignment vertical="center"/>
    </xf>
    <xf numFmtId="38" fontId="7" fillId="3" borderId="33" xfId="1" applyFont="1" applyFill="1" applyBorder="1">
      <alignment vertical="center"/>
    </xf>
    <xf numFmtId="182" fontId="7" fillId="3" borderId="12" xfId="2" applyNumberFormat="1" applyFont="1" applyFill="1" applyBorder="1">
      <alignment vertical="center"/>
    </xf>
    <xf numFmtId="0" fontId="7" fillId="4" borderId="66" xfId="0" applyFont="1" applyFill="1" applyBorder="1" applyAlignment="1">
      <alignment horizontal="distributed" vertical="center"/>
    </xf>
    <xf numFmtId="38" fontId="7" fillId="4" borderId="16" xfId="1" applyFont="1" applyFill="1" applyBorder="1">
      <alignment vertical="center"/>
    </xf>
    <xf numFmtId="182" fontId="7" fillId="4" borderId="18" xfId="2" applyNumberFormat="1" applyFont="1" applyFill="1" applyBorder="1">
      <alignment vertical="center"/>
    </xf>
    <xf numFmtId="38" fontId="7" fillId="4" borderId="31" xfId="1" applyFont="1" applyFill="1" applyBorder="1">
      <alignment vertical="center"/>
    </xf>
    <xf numFmtId="182" fontId="7" fillId="4" borderId="34" xfId="2" applyNumberFormat="1" applyFont="1" applyFill="1" applyBorder="1">
      <alignment vertical="center"/>
    </xf>
    <xf numFmtId="38" fontId="7" fillId="4" borderId="34" xfId="1" applyFont="1" applyFill="1" applyBorder="1">
      <alignment vertical="center"/>
    </xf>
    <xf numFmtId="182" fontId="7" fillId="4" borderId="15" xfId="2" applyNumberFormat="1" applyFont="1" applyFill="1" applyBorder="1">
      <alignment vertical="center"/>
    </xf>
    <xf numFmtId="0" fontId="7" fillId="0" borderId="11" xfId="0" applyFont="1" applyBorder="1">
      <alignment vertical="center"/>
    </xf>
    <xf numFmtId="0" fontId="7" fillId="0" borderId="1" xfId="0" applyFont="1" applyBorder="1">
      <alignment vertical="center"/>
    </xf>
    <xf numFmtId="178" fontId="7" fillId="0" borderId="12" xfId="1" applyNumberFormat="1" applyFont="1" applyBorder="1" applyAlignment="1">
      <alignment horizontal="right" vertical="center"/>
    </xf>
    <xf numFmtId="182" fontId="7" fillId="2" borderId="12" xfId="1" applyNumberFormat="1" applyFont="1" applyFill="1" applyBorder="1">
      <alignment vertical="center"/>
    </xf>
    <xf numFmtId="38" fontId="7" fillId="2" borderId="1" xfId="1" applyFont="1" applyFill="1" applyBorder="1">
      <alignment vertical="center"/>
    </xf>
    <xf numFmtId="178" fontId="7" fillId="2" borderId="12" xfId="1" applyNumberFormat="1" applyFont="1" applyFill="1" applyBorder="1" applyAlignment="1">
      <alignment horizontal="right" vertical="center"/>
    </xf>
    <xf numFmtId="182" fontId="7" fillId="0" borderId="2" xfId="2" applyNumberFormat="1" applyFont="1" applyBorder="1" applyAlignment="1">
      <alignment horizontal="right" vertical="center"/>
    </xf>
    <xf numFmtId="38" fontId="7" fillId="3" borderId="1" xfId="1" applyFont="1" applyFill="1" applyBorder="1">
      <alignment vertical="center"/>
    </xf>
    <xf numFmtId="178" fontId="7" fillId="3" borderId="12" xfId="1" applyNumberFormat="1" applyFont="1" applyFill="1" applyBorder="1" applyAlignment="1">
      <alignment horizontal="right" vertical="center"/>
    </xf>
    <xf numFmtId="38" fontId="7" fillId="4" borderId="14" xfId="1" applyFont="1" applyFill="1" applyBorder="1">
      <alignment vertical="center"/>
    </xf>
    <xf numFmtId="178" fontId="7" fillId="4" borderId="15" xfId="1" applyNumberFormat="1" applyFont="1" applyFill="1" applyBorder="1" applyAlignment="1">
      <alignment horizontal="right" vertical="center"/>
    </xf>
    <xf numFmtId="38" fontId="0" fillId="0" borderId="62" xfId="0" applyNumberFormat="1" applyBorder="1" applyAlignment="1">
      <alignment horizontal="center" vertical="center" shrinkToFit="1"/>
    </xf>
    <xf numFmtId="38" fontId="0" fillId="0" borderId="3" xfId="0" applyNumberFormat="1" applyBorder="1" applyAlignment="1">
      <alignment horizontal="center" vertical="center" shrinkToFit="1"/>
    </xf>
    <xf numFmtId="38" fontId="0" fillId="3" borderId="9" xfId="1" applyFont="1" applyFill="1" applyBorder="1" applyAlignment="1">
      <alignment vertical="center" shrinkToFit="1"/>
    </xf>
    <xf numFmtId="38" fontId="0" fillId="3" borderId="5" xfId="1" applyFont="1" applyFill="1" applyBorder="1" applyAlignment="1">
      <alignment vertical="center" shrinkToFit="1"/>
    </xf>
    <xf numFmtId="182" fontId="0" fillId="3" borderId="17" xfId="2" applyNumberFormat="1" applyFont="1" applyFill="1" applyBorder="1" applyAlignment="1">
      <alignment vertical="center" shrinkToFit="1"/>
    </xf>
    <xf numFmtId="38" fontId="0" fillId="3" borderId="58" xfId="1" applyFont="1" applyFill="1" applyBorder="1" applyAlignment="1">
      <alignment vertical="center" shrinkToFit="1"/>
    </xf>
    <xf numFmtId="182" fontId="0" fillId="3" borderId="45" xfId="2" applyNumberFormat="1" applyFont="1" applyFill="1" applyBorder="1" applyAlignment="1">
      <alignment vertical="center" shrinkToFit="1"/>
    </xf>
    <xf numFmtId="182" fontId="6" fillId="3" borderId="45" xfId="2" applyNumberFormat="1" applyFont="1" applyFill="1" applyBorder="1" applyAlignment="1">
      <alignment vertical="center" shrinkToFit="1"/>
    </xf>
    <xf numFmtId="38" fontId="6" fillId="3" borderId="58" xfId="1" applyFont="1" applyFill="1" applyBorder="1" applyAlignment="1">
      <alignment vertical="center" shrinkToFit="1"/>
    </xf>
    <xf numFmtId="38" fontId="6" fillId="3" borderId="5" xfId="1" applyFont="1" applyFill="1" applyBorder="1" applyAlignment="1">
      <alignment vertical="center" shrinkToFit="1"/>
    </xf>
    <xf numFmtId="182" fontId="6" fillId="3" borderId="10" xfId="2" applyNumberFormat="1" applyFont="1" applyFill="1" applyBorder="1" applyAlignment="1">
      <alignment vertical="center" shrinkToFit="1"/>
    </xf>
    <xf numFmtId="37" fontId="8" fillId="0" borderId="100" xfId="1" applyNumberFormat="1" applyFont="1" applyFill="1" applyBorder="1" applyAlignment="1">
      <alignment vertical="center" shrinkToFit="1"/>
    </xf>
    <xf numFmtId="37" fontId="8" fillId="0" borderId="101" xfId="1" applyNumberFormat="1" applyFont="1" applyFill="1" applyBorder="1" applyAlignment="1">
      <alignment vertical="center" shrinkToFit="1"/>
    </xf>
    <xf numFmtId="179" fontId="8" fillId="0" borderId="102" xfId="1" applyNumberFormat="1" applyFont="1" applyFill="1" applyBorder="1" applyAlignment="1">
      <alignment vertical="center" shrinkToFit="1"/>
    </xf>
    <xf numFmtId="37" fontId="8" fillId="0" borderId="72" xfId="1" applyNumberFormat="1" applyFont="1" applyFill="1" applyBorder="1" applyAlignment="1">
      <alignment vertical="center" shrinkToFit="1"/>
    </xf>
    <xf numFmtId="37" fontId="8" fillId="0" borderId="76" xfId="1" applyNumberFormat="1" applyFont="1" applyFill="1" applyBorder="1" applyAlignment="1">
      <alignment vertical="center" shrinkToFit="1"/>
    </xf>
    <xf numFmtId="179" fontId="8" fillId="0" borderId="68" xfId="1" applyNumberFormat="1" applyFont="1" applyFill="1" applyBorder="1" applyAlignment="1">
      <alignment vertical="center" shrinkToFit="1"/>
    </xf>
    <xf numFmtId="179" fontId="8" fillId="0" borderId="68" xfId="1" applyNumberFormat="1" applyFont="1" applyFill="1" applyBorder="1" applyAlignment="1">
      <alignment horizontal="right" vertical="center" shrinkToFit="1"/>
    </xf>
    <xf numFmtId="37" fontId="8" fillId="0" borderId="73" xfId="1" applyNumberFormat="1" applyFont="1" applyFill="1" applyBorder="1" applyAlignment="1">
      <alignment vertical="center" shrinkToFit="1"/>
    </xf>
    <xf numFmtId="37" fontId="8" fillId="0" borderId="77" xfId="1" applyNumberFormat="1" applyFont="1" applyFill="1" applyBorder="1" applyAlignment="1">
      <alignment vertical="center" shrinkToFit="1"/>
    </xf>
    <xf numFmtId="179" fontId="8" fillId="0" borderId="0" xfId="1" applyNumberFormat="1" applyFont="1" applyFill="1" applyBorder="1" applyAlignment="1">
      <alignment vertical="center" shrinkToFit="1"/>
    </xf>
    <xf numFmtId="37" fontId="8" fillId="0" borderId="74" xfId="1" applyNumberFormat="1" applyFont="1" applyFill="1" applyBorder="1" applyAlignment="1">
      <alignment vertical="center" shrinkToFit="1"/>
    </xf>
    <xf numFmtId="37" fontId="8" fillId="0" borderId="78" xfId="1" applyNumberFormat="1" applyFont="1" applyFill="1" applyBorder="1" applyAlignment="1">
      <alignment vertical="center" shrinkToFit="1"/>
    </xf>
    <xf numFmtId="179" fontId="8" fillId="0" borderId="71" xfId="1" applyNumberFormat="1" applyFont="1" applyFill="1" applyBorder="1" applyAlignment="1">
      <alignment vertical="center" shrinkToFit="1"/>
    </xf>
    <xf numFmtId="38" fontId="5" fillId="2" borderId="109" xfId="1" applyFont="1" applyFill="1" applyBorder="1" applyAlignment="1">
      <alignment vertical="center" shrinkToFit="1"/>
    </xf>
    <xf numFmtId="38" fontId="5" fillId="2" borderId="110" xfId="1" applyFont="1" applyFill="1" applyBorder="1" applyAlignment="1">
      <alignment vertical="center" shrinkToFit="1"/>
    </xf>
    <xf numFmtId="182" fontId="5" fillId="2" borderId="111" xfId="2" applyNumberFormat="1" applyFont="1" applyFill="1" applyBorder="1" applyAlignment="1">
      <alignment vertical="center" shrinkToFit="1"/>
    </xf>
    <xf numFmtId="38" fontId="5" fillId="2" borderId="112" xfId="1" applyFont="1" applyFill="1" applyBorder="1" applyAlignment="1">
      <alignment vertical="center" shrinkToFit="1"/>
    </xf>
    <xf numFmtId="38" fontId="5" fillId="2" borderId="113" xfId="1" applyFont="1" applyFill="1" applyBorder="1" applyAlignment="1">
      <alignment vertical="center" shrinkToFit="1"/>
    </xf>
    <xf numFmtId="38" fontId="5" fillId="2" borderId="114" xfId="1" applyFont="1" applyFill="1" applyBorder="1" applyAlignment="1">
      <alignment vertical="center" shrinkToFit="1"/>
    </xf>
    <xf numFmtId="182" fontId="7" fillId="2" borderId="115" xfId="2" applyNumberFormat="1" applyFont="1" applyFill="1" applyBorder="1" applyAlignment="1">
      <alignment vertical="center" shrinkToFit="1"/>
    </xf>
    <xf numFmtId="38" fontId="7" fillId="2" borderId="60" xfId="1" applyFont="1" applyFill="1" applyBorder="1" applyAlignment="1">
      <alignment vertical="center" shrinkToFit="1"/>
    </xf>
    <xf numFmtId="38" fontId="7" fillId="2" borderId="4" xfId="1" applyFont="1" applyFill="1" applyBorder="1" applyAlignment="1">
      <alignment vertical="center" shrinkToFit="1"/>
    </xf>
    <xf numFmtId="182" fontId="7" fillId="2" borderId="29" xfId="2" applyNumberFormat="1" applyFont="1" applyFill="1" applyBorder="1" applyAlignment="1">
      <alignment vertical="center" shrinkToFit="1"/>
    </xf>
    <xf numFmtId="37" fontId="8" fillId="0" borderId="75" xfId="1" applyNumberFormat="1" applyFont="1" applyFill="1" applyBorder="1" applyAlignment="1">
      <alignment vertical="center" shrinkToFit="1"/>
    </xf>
    <xf numFmtId="37" fontId="8" fillId="0" borderId="79" xfId="1" applyNumberFormat="1" applyFont="1" applyFill="1" applyBorder="1" applyAlignment="1">
      <alignment vertical="center" shrinkToFit="1"/>
    </xf>
    <xf numFmtId="179" fontId="8" fillId="0" borderId="84" xfId="1" applyNumberFormat="1" applyFont="1" applyFill="1" applyBorder="1" applyAlignment="1">
      <alignment vertical="center" shrinkToFit="1"/>
    </xf>
    <xf numFmtId="180" fontId="8" fillId="0" borderId="103" xfId="1" applyNumberFormat="1" applyFont="1" applyFill="1" applyBorder="1" applyAlignment="1">
      <alignment vertical="center" shrinkToFit="1"/>
    </xf>
    <xf numFmtId="180" fontId="8" fillId="0" borderId="104" xfId="1" applyNumberFormat="1" applyFont="1" applyFill="1" applyBorder="1" applyAlignment="1">
      <alignment vertical="center" shrinkToFit="1"/>
    </xf>
    <xf numFmtId="180" fontId="8" fillId="0" borderId="105" xfId="1" applyNumberFormat="1" applyFont="1" applyFill="1" applyBorder="1" applyAlignment="1">
      <alignment vertical="center" shrinkToFit="1"/>
    </xf>
    <xf numFmtId="181" fontId="8" fillId="0" borderId="106" xfId="1" applyNumberFormat="1" applyFont="1" applyFill="1" applyBorder="1" applyAlignment="1">
      <alignment vertical="center" shrinkToFit="1"/>
    </xf>
    <xf numFmtId="38" fontId="8" fillId="0" borderId="107" xfId="1" applyFont="1" applyFill="1" applyBorder="1" applyAlignment="1">
      <alignment vertical="center" shrinkToFit="1"/>
    </xf>
    <xf numFmtId="38" fontId="8" fillId="0" borderId="102" xfId="1" applyFont="1" applyFill="1" applyBorder="1" applyAlignment="1">
      <alignment vertical="center" shrinkToFit="1"/>
    </xf>
    <xf numFmtId="181" fontId="8" fillId="0" borderId="108" xfId="1" applyNumberFormat="1" applyFont="1" applyFill="1" applyBorder="1" applyAlignment="1">
      <alignment vertical="center" shrinkToFit="1"/>
    </xf>
    <xf numFmtId="180" fontId="8" fillId="0" borderId="96" xfId="1" applyNumberFormat="1" applyFont="1" applyFill="1" applyBorder="1" applyAlignment="1">
      <alignment vertical="center" shrinkToFit="1"/>
    </xf>
    <xf numFmtId="180" fontId="8" fillId="0" borderId="80" xfId="1" applyNumberFormat="1" applyFont="1" applyFill="1" applyBorder="1" applyAlignment="1">
      <alignment vertical="center" shrinkToFit="1"/>
    </xf>
    <xf numFmtId="180" fontId="8" fillId="0" borderId="88" xfId="1" applyNumberFormat="1" applyFont="1" applyFill="1" applyBorder="1" applyAlignment="1">
      <alignment vertical="center" shrinkToFit="1"/>
    </xf>
    <xf numFmtId="181" fontId="8" fillId="0" borderId="89" xfId="1" applyNumberFormat="1" applyFont="1" applyFill="1" applyBorder="1" applyAlignment="1">
      <alignment vertical="center" shrinkToFit="1"/>
    </xf>
    <xf numFmtId="38" fontId="8" fillId="0" borderId="85" xfId="1" applyFont="1" applyFill="1" applyBorder="1" applyAlignment="1">
      <alignment vertical="center" shrinkToFit="1"/>
    </xf>
    <xf numFmtId="38" fontId="8" fillId="0" borderId="68" xfId="1" applyFont="1" applyFill="1" applyBorder="1" applyAlignment="1">
      <alignment vertical="center" shrinkToFit="1"/>
    </xf>
    <xf numFmtId="181" fontId="8" fillId="0" borderId="67" xfId="1" applyNumberFormat="1" applyFont="1" applyFill="1" applyBorder="1" applyAlignment="1">
      <alignment vertical="center" shrinkToFit="1"/>
    </xf>
    <xf numFmtId="180" fontId="8" fillId="0" borderId="97" xfId="1" applyNumberFormat="1" applyFont="1" applyFill="1" applyBorder="1" applyAlignment="1">
      <alignment vertical="center" shrinkToFit="1"/>
    </xf>
    <xf numFmtId="180" fontId="8" fillId="0" borderId="81" xfId="1" applyNumberFormat="1" applyFont="1" applyFill="1" applyBorder="1" applyAlignment="1">
      <alignment vertical="center" shrinkToFit="1"/>
    </xf>
    <xf numFmtId="180" fontId="8" fillId="0" borderId="90" xfId="1" applyNumberFormat="1" applyFont="1" applyFill="1" applyBorder="1" applyAlignment="1">
      <alignment vertical="center" shrinkToFit="1"/>
    </xf>
    <xf numFmtId="181" fontId="8" fillId="0" borderId="91" xfId="1" applyNumberFormat="1" applyFont="1" applyFill="1" applyBorder="1" applyAlignment="1">
      <alignment vertical="center" shrinkToFit="1"/>
    </xf>
    <xf numFmtId="38" fontId="8" fillId="0" borderId="86" xfId="1" applyFont="1" applyFill="1" applyBorder="1" applyAlignment="1">
      <alignment vertical="center" shrinkToFit="1"/>
    </xf>
    <xf numFmtId="38" fontId="8" fillId="0" borderId="0" xfId="1" applyFont="1" applyFill="1" applyBorder="1" applyAlignment="1">
      <alignment vertical="center" shrinkToFit="1"/>
    </xf>
    <xf numFmtId="181" fontId="8" fillId="0" borderId="69" xfId="1" applyNumberFormat="1" applyFont="1" applyFill="1" applyBorder="1" applyAlignment="1">
      <alignment vertical="center" shrinkToFit="1"/>
    </xf>
    <xf numFmtId="180" fontId="8" fillId="0" borderId="98" xfId="1" applyNumberFormat="1" applyFont="1" applyFill="1" applyBorder="1" applyAlignment="1">
      <alignment vertical="center" shrinkToFit="1"/>
    </xf>
    <xf numFmtId="180" fontId="8" fillId="0" borderId="82" xfId="1" applyNumberFormat="1" applyFont="1" applyFill="1" applyBorder="1" applyAlignment="1">
      <alignment vertical="center" shrinkToFit="1"/>
    </xf>
    <xf numFmtId="180" fontId="8" fillId="0" borderId="92" xfId="1" applyNumberFormat="1" applyFont="1" applyFill="1" applyBorder="1" applyAlignment="1">
      <alignment vertical="center" shrinkToFit="1"/>
    </xf>
    <xf numFmtId="181" fontId="8" fillId="0" borderId="93" xfId="1" applyNumberFormat="1" applyFont="1" applyFill="1" applyBorder="1" applyAlignment="1">
      <alignment vertical="center" shrinkToFit="1"/>
    </xf>
    <xf numFmtId="38" fontId="8" fillId="0" borderId="87" xfId="1" applyFont="1" applyFill="1" applyBorder="1" applyAlignment="1">
      <alignment vertical="center" shrinkToFit="1"/>
    </xf>
    <xf numFmtId="38" fontId="8" fillId="0" borderId="71" xfId="1" applyFont="1" applyFill="1" applyBorder="1" applyAlignment="1">
      <alignment vertical="center" shrinkToFit="1"/>
    </xf>
    <xf numFmtId="181" fontId="8" fillId="0" borderId="70" xfId="1" applyNumberFormat="1" applyFont="1" applyFill="1" applyBorder="1" applyAlignment="1">
      <alignment vertical="center" shrinkToFit="1"/>
    </xf>
    <xf numFmtId="38" fontId="8" fillId="0" borderId="80" xfId="1" applyFont="1" applyFill="1" applyBorder="1" applyAlignment="1">
      <alignment vertical="center" shrinkToFit="1"/>
    </xf>
    <xf numFmtId="181" fontId="8" fillId="0" borderId="116" xfId="1" applyNumberFormat="1" applyFont="1" applyFill="1" applyBorder="1" applyAlignment="1">
      <alignment vertical="center" shrinkToFit="1"/>
    </xf>
    <xf numFmtId="180" fontId="8" fillId="0" borderId="99" xfId="1" applyNumberFormat="1" applyFont="1" applyFill="1" applyBorder="1" applyAlignment="1">
      <alignment vertical="center" shrinkToFit="1"/>
    </xf>
    <xf numFmtId="180" fontId="8" fillId="0" borderId="83" xfId="1" applyNumberFormat="1" applyFont="1" applyFill="1" applyBorder="1" applyAlignment="1">
      <alignment vertical="center" shrinkToFit="1"/>
    </xf>
    <xf numFmtId="180" fontId="8" fillId="0" borderId="94" xfId="1" applyNumberFormat="1" applyFont="1" applyFill="1" applyBorder="1" applyAlignment="1">
      <alignment vertical="center" shrinkToFit="1"/>
    </xf>
    <xf numFmtId="181" fontId="8" fillId="0" borderId="95" xfId="1" applyNumberFormat="1" applyFont="1" applyFill="1" applyBorder="1" applyAlignment="1">
      <alignment vertical="center" shrinkToFit="1"/>
    </xf>
    <xf numFmtId="38" fontId="8" fillId="0" borderId="84" xfId="1" applyFont="1" applyFill="1" applyBorder="1" applyAlignment="1">
      <alignment vertical="center" shrinkToFit="1"/>
    </xf>
    <xf numFmtId="38" fontId="8" fillId="0" borderId="83" xfId="1" applyFont="1" applyFill="1" applyBorder="1" applyAlignment="1">
      <alignment vertical="center" shrinkToFit="1"/>
    </xf>
    <xf numFmtId="181" fontId="8" fillId="0" borderId="117" xfId="1" applyNumberFormat="1" applyFont="1" applyFill="1" applyBorder="1" applyAlignment="1">
      <alignment vertical="center" shrinkToFit="1"/>
    </xf>
    <xf numFmtId="38" fontId="7" fillId="0" borderId="62" xfId="1" applyFont="1" applyBorder="1">
      <alignment vertical="center"/>
    </xf>
    <xf numFmtId="38" fontId="7" fillId="2" borderId="62" xfId="1" applyFont="1" applyFill="1" applyBorder="1">
      <alignment vertical="center"/>
    </xf>
    <xf numFmtId="38" fontId="7" fillId="0" borderId="62" xfId="1" applyFont="1" applyFill="1" applyBorder="1">
      <alignment vertical="center"/>
    </xf>
    <xf numFmtId="38" fontId="7" fillId="3" borderId="62" xfId="1" applyFont="1" applyFill="1" applyBorder="1">
      <alignment vertical="center"/>
    </xf>
    <xf numFmtId="38" fontId="7" fillId="4" borderId="118" xfId="1" applyFont="1" applyFill="1" applyBorder="1">
      <alignment vertical="center"/>
    </xf>
    <xf numFmtId="38" fontId="7" fillId="0" borderId="2" xfId="1" applyFont="1" applyBorder="1">
      <alignment vertical="center"/>
    </xf>
    <xf numFmtId="38" fontId="7" fillId="2" borderId="2" xfId="1" applyFont="1" applyFill="1" applyBorder="1">
      <alignment vertical="center"/>
    </xf>
    <xf numFmtId="38" fontId="7" fillId="0" borderId="2" xfId="1" applyFont="1" applyFill="1" applyBorder="1">
      <alignment vertical="center"/>
    </xf>
    <xf numFmtId="38" fontId="7" fillId="3" borderId="2" xfId="1" applyFont="1" applyFill="1" applyBorder="1">
      <alignment vertical="center"/>
    </xf>
    <xf numFmtId="38" fontId="7" fillId="4" borderId="18" xfId="1" applyFont="1" applyFill="1" applyBorder="1">
      <alignment vertical="center"/>
    </xf>
    <xf numFmtId="38" fontId="7" fillId="0" borderId="12" xfId="1" applyFont="1" applyBorder="1">
      <alignment vertical="center"/>
    </xf>
    <xf numFmtId="38" fontId="7" fillId="2" borderId="12" xfId="1" applyFont="1" applyFill="1" applyBorder="1">
      <alignment vertical="center"/>
    </xf>
    <xf numFmtId="38" fontId="7" fillId="0" borderId="12" xfId="1" applyFont="1" applyFill="1" applyBorder="1">
      <alignment vertical="center"/>
    </xf>
    <xf numFmtId="38" fontId="7" fillId="3" borderId="12" xfId="1" applyFont="1" applyFill="1" applyBorder="1">
      <alignment vertical="center"/>
    </xf>
    <xf numFmtId="38" fontId="7" fillId="4" borderId="15" xfId="1" applyFont="1" applyFill="1" applyBorder="1">
      <alignment vertical="center"/>
    </xf>
    <xf numFmtId="38" fontId="0" fillId="0" borderId="39" xfId="1" applyFont="1" applyBorder="1" applyAlignment="1">
      <alignment horizontal="center" vertical="center"/>
    </xf>
    <xf numFmtId="38" fontId="0" fillId="0" borderId="119" xfId="1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38" fontId="6" fillId="0" borderId="2" xfId="1" applyFont="1" applyBorder="1" applyAlignment="1">
      <alignment horizontal="right" vertical="center" shrinkToFit="1"/>
    </xf>
    <xf numFmtId="38" fontId="6" fillId="2" borderId="2" xfId="1" applyFont="1" applyFill="1" applyBorder="1" applyAlignment="1">
      <alignment horizontal="right" vertical="center" shrinkToFit="1"/>
    </xf>
    <xf numFmtId="38" fontId="6" fillId="3" borderId="2" xfId="1" applyFont="1" applyFill="1" applyBorder="1" applyAlignment="1">
      <alignment horizontal="right" vertical="center" shrinkToFit="1"/>
    </xf>
    <xf numFmtId="38" fontId="6" fillId="4" borderId="18" xfId="1" applyFont="1" applyFill="1" applyBorder="1" applyAlignment="1">
      <alignment horizontal="right" vertical="center" shrinkToFit="1"/>
    </xf>
    <xf numFmtId="0" fontId="0" fillId="0" borderId="3" xfId="0" applyBorder="1" applyAlignment="1">
      <alignment horizontal="center" vertical="center" shrinkToFit="1"/>
    </xf>
    <xf numFmtId="49" fontId="0" fillId="0" borderId="0" xfId="0" applyNumberFormat="1">
      <alignment vertical="center"/>
    </xf>
    <xf numFmtId="176" fontId="6" fillId="0" borderId="2" xfId="0" applyNumberFormat="1" applyFont="1" applyBorder="1" applyAlignment="1">
      <alignment horizontal="right" vertical="center"/>
    </xf>
    <xf numFmtId="38" fontId="0" fillId="0" borderId="20" xfId="1" applyFont="1" applyBorder="1" applyAlignment="1">
      <alignment horizontal="center" vertical="center"/>
    </xf>
    <xf numFmtId="38" fontId="0" fillId="0" borderId="22" xfId="1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38" fontId="0" fillId="0" borderId="25" xfId="1" applyFont="1" applyBorder="1" applyAlignment="1">
      <alignment horizontal="center" vertical="center"/>
    </xf>
    <xf numFmtId="38" fontId="0" fillId="0" borderId="27" xfId="1" applyFont="1" applyBorder="1" applyAlignment="1">
      <alignment horizontal="center" vertical="center"/>
    </xf>
    <xf numFmtId="38" fontId="0" fillId="0" borderId="26" xfId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7" fillId="0" borderId="56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 wrapText="1"/>
    </xf>
    <xf numFmtId="0" fontId="7" fillId="0" borderId="58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7" fillId="0" borderId="5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38" fontId="0" fillId="0" borderId="11" xfId="1" applyFont="1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38" fontId="0" fillId="0" borderId="33" xfId="1" applyFont="1" applyBorder="1" applyAlignment="1">
      <alignment horizontal="center" vertical="center"/>
    </xf>
    <xf numFmtId="38" fontId="0" fillId="0" borderId="7" xfId="1" applyFont="1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38" fontId="0" fillId="0" borderId="8" xfId="1" applyFont="1" applyBorder="1" applyAlignment="1">
      <alignment horizontal="center" vertical="center"/>
    </xf>
    <xf numFmtId="38" fontId="0" fillId="0" borderId="42" xfId="1" applyFont="1" applyBorder="1" applyAlignment="1">
      <alignment horizontal="center" vertical="center"/>
    </xf>
    <xf numFmtId="38" fontId="0" fillId="0" borderId="43" xfId="1" applyFont="1" applyBorder="1" applyAlignment="1">
      <alignment horizontal="center" vertical="center"/>
    </xf>
    <xf numFmtId="38" fontId="0" fillId="0" borderId="44" xfId="1" applyFont="1" applyBorder="1" applyAlignment="1">
      <alignment horizontal="center" vertical="center"/>
    </xf>
    <xf numFmtId="38" fontId="0" fillId="0" borderId="4" xfId="1" applyFont="1" applyBorder="1" applyAlignment="1">
      <alignment horizontal="center" vertical="center"/>
    </xf>
    <xf numFmtId="38" fontId="0" fillId="0" borderId="5" xfId="1" applyFont="1" applyBorder="1" applyAlignment="1">
      <alignment horizontal="center" vertical="center"/>
    </xf>
    <xf numFmtId="38" fontId="0" fillId="0" borderId="28" xfId="1" applyFont="1" applyBorder="1" applyAlignment="1">
      <alignment horizontal="center" vertical="center"/>
    </xf>
    <xf numFmtId="38" fontId="0" fillId="0" borderId="9" xfId="1" applyFont="1" applyBorder="1" applyAlignment="1">
      <alignment horizontal="center" vertical="center"/>
    </xf>
    <xf numFmtId="38" fontId="0" fillId="0" borderId="41" xfId="1" applyFont="1" applyBorder="1" applyAlignment="1">
      <alignment horizontal="center" vertical="center"/>
    </xf>
    <xf numFmtId="38" fontId="0" fillId="0" borderId="57" xfId="1" applyFont="1" applyBorder="1" applyAlignment="1">
      <alignment horizontal="center" vertical="center"/>
    </xf>
    <xf numFmtId="38" fontId="0" fillId="0" borderId="55" xfId="1" applyFont="1" applyBorder="1" applyAlignment="1">
      <alignment horizontal="center" vertical="center"/>
    </xf>
    <xf numFmtId="182" fontId="0" fillId="0" borderId="32" xfId="1" applyNumberFormat="1" applyFont="1" applyBorder="1" applyAlignment="1">
      <alignment horizontal="center" vertical="center"/>
    </xf>
    <xf numFmtId="182" fontId="0" fillId="0" borderId="45" xfId="1" applyNumberFormat="1" applyFont="1" applyBorder="1" applyAlignment="1">
      <alignment horizontal="center" vertical="center"/>
    </xf>
    <xf numFmtId="38" fontId="0" fillId="0" borderId="29" xfId="1" applyFont="1" applyBorder="1" applyAlignment="1">
      <alignment horizontal="center" vertical="center"/>
    </xf>
    <xf numFmtId="38" fontId="0" fillId="0" borderId="10" xfId="1" applyFont="1" applyBorder="1" applyAlignment="1">
      <alignment horizontal="center" vertical="center"/>
    </xf>
    <xf numFmtId="38" fontId="0" fillId="0" borderId="19" xfId="1" applyFont="1" applyBorder="1" applyAlignment="1">
      <alignment horizontal="center" vertical="center"/>
    </xf>
    <xf numFmtId="38" fontId="0" fillId="0" borderId="35" xfId="1" applyFont="1" applyBorder="1" applyAlignment="1">
      <alignment horizontal="center" vertical="center"/>
    </xf>
    <xf numFmtId="38" fontId="0" fillId="0" borderId="38" xfId="1" applyFont="1" applyBorder="1" applyAlignment="1">
      <alignment horizontal="center" vertical="center"/>
    </xf>
    <xf numFmtId="38" fontId="0" fillId="0" borderId="12" xfId="1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38" fontId="0" fillId="0" borderId="62" xfId="1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31"/>
  <sheetViews>
    <sheetView tabSelected="1" zoomScale="75" zoomScaleNormal="75" zoomScaleSheetLayoutView="80" workbookViewId="0">
      <pane xSplit="1" topLeftCell="L1" activePane="topRight" state="frozen"/>
      <selection pane="topRight" activeCell="AG14" sqref="AG14"/>
    </sheetView>
  </sheetViews>
  <sheetFormatPr defaultRowHeight="14" x14ac:dyDescent="0.2"/>
  <cols>
    <col min="1" max="1" width="10.58203125" customWidth="1"/>
    <col min="2" max="3" width="12.58203125" customWidth="1"/>
    <col min="4" max="4" width="9.08203125" customWidth="1"/>
    <col min="5" max="6" width="12.58203125" customWidth="1"/>
    <col min="7" max="7" width="9.08203125" customWidth="1"/>
    <col min="8" max="17" width="12.58203125" customWidth="1"/>
    <col min="18" max="18" width="9.25" customWidth="1"/>
    <col min="19" max="20" width="13" bestFit="1" customWidth="1"/>
    <col min="21" max="24" width="12.58203125" customWidth="1"/>
    <col min="25" max="25" width="9.08203125" customWidth="1"/>
    <col min="26" max="27" width="12.58203125" customWidth="1"/>
    <col min="28" max="28" width="9.1640625" customWidth="1"/>
    <col min="29" max="34" width="12.58203125" customWidth="1"/>
    <col min="35" max="35" width="10.5" customWidth="1"/>
    <col min="36" max="39" width="11.33203125" customWidth="1"/>
  </cols>
  <sheetData>
    <row r="1" spans="1:39" x14ac:dyDescent="0.2">
      <c r="B1" s="11" t="s">
        <v>118</v>
      </c>
    </row>
    <row r="3" spans="1:39" ht="14.5" thickBot="1" x14ac:dyDescent="0.25">
      <c r="K3" s="20" t="s">
        <v>0</v>
      </c>
      <c r="T3" s="20" t="s">
        <v>103</v>
      </c>
      <c r="AC3" t="s">
        <v>103</v>
      </c>
      <c r="AI3" s="20" t="s">
        <v>103</v>
      </c>
    </row>
    <row r="4" spans="1:39" ht="20.149999999999999" customHeight="1" x14ac:dyDescent="0.2">
      <c r="B4" s="334" t="s">
        <v>1</v>
      </c>
      <c r="C4" s="335"/>
      <c r="D4" s="336"/>
      <c r="E4" s="334" t="s">
        <v>2</v>
      </c>
      <c r="F4" s="335"/>
      <c r="G4" s="336"/>
      <c r="H4" s="334" t="s">
        <v>3</v>
      </c>
      <c r="I4" s="337"/>
      <c r="J4" s="334" t="s">
        <v>4</v>
      </c>
      <c r="K4" s="336"/>
      <c r="L4" s="334" t="s">
        <v>5</v>
      </c>
      <c r="M4" s="336"/>
      <c r="N4" s="334" t="s">
        <v>6</v>
      </c>
      <c r="O4" s="336"/>
      <c r="P4" s="334" t="s">
        <v>7</v>
      </c>
      <c r="Q4" s="335"/>
      <c r="R4" s="337"/>
      <c r="S4" s="334" t="s">
        <v>8</v>
      </c>
      <c r="T4" s="336"/>
      <c r="U4" s="338" t="s">
        <v>9</v>
      </c>
      <c r="V4" s="339"/>
      <c r="W4" s="340" t="s">
        <v>10</v>
      </c>
      <c r="X4" s="341"/>
      <c r="Y4" s="342"/>
      <c r="Z4" s="334" t="s">
        <v>11</v>
      </c>
      <c r="AA4" s="335"/>
      <c r="AB4" s="336"/>
      <c r="AC4" s="332" t="s">
        <v>12</v>
      </c>
      <c r="AD4" s="333"/>
      <c r="AE4" s="332" t="s">
        <v>13</v>
      </c>
      <c r="AF4" s="333"/>
      <c r="AG4" s="334" t="s">
        <v>14</v>
      </c>
      <c r="AH4" s="335"/>
      <c r="AI4" s="337"/>
      <c r="AJ4" s="334" t="s">
        <v>15</v>
      </c>
      <c r="AK4" s="336"/>
      <c r="AL4" s="334" t="s">
        <v>16</v>
      </c>
      <c r="AM4" s="336"/>
    </row>
    <row r="5" spans="1:39" s="21" customFormat="1" ht="20.149999999999999" customHeight="1" thickBot="1" x14ac:dyDescent="0.25">
      <c r="B5" s="22" t="s">
        <v>109</v>
      </c>
      <c r="C5" s="25" t="s">
        <v>94</v>
      </c>
      <c r="D5" s="24" t="s">
        <v>17</v>
      </c>
      <c r="E5" s="45" t="str">
        <f>B$5</f>
        <v>令和５年度</v>
      </c>
      <c r="F5" s="329" t="str">
        <f>C$5</f>
        <v>令和４年度</v>
      </c>
      <c r="G5" s="24" t="s">
        <v>110</v>
      </c>
      <c r="H5" s="45" t="str">
        <f>E$5</f>
        <v>令和５年度</v>
      </c>
      <c r="I5" s="23" t="str">
        <f>F$5</f>
        <v>令和４年度</v>
      </c>
      <c r="J5" s="233" t="str">
        <f>H$5</f>
        <v>令和５年度</v>
      </c>
      <c r="K5" s="47" t="str">
        <f>I$5</f>
        <v>令和４年度</v>
      </c>
      <c r="L5" s="233" t="str">
        <f t="shared" ref="L5:O5" si="0">J$5</f>
        <v>令和５年度</v>
      </c>
      <c r="M5" s="47" t="str">
        <f t="shared" si="0"/>
        <v>令和４年度</v>
      </c>
      <c r="N5" s="45" t="str">
        <f t="shared" si="0"/>
        <v>令和５年度</v>
      </c>
      <c r="O5" s="234" t="str">
        <f t="shared" si="0"/>
        <v>令和４年度</v>
      </c>
      <c r="P5" s="45" t="str">
        <f>N$5</f>
        <v>令和５年度</v>
      </c>
      <c r="Q5" s="46" t="str">
        <f>O$5</f>
        <v>令和４年度</v>
      </c>
      <c r="R5" s="25" t="s">
        <v>17</v>
      </c>
      <c r="S5" s="45" t="str">
        <f>P$5</f>
        <v>令和５年度</v>
      </c>
      <c r="T5" s="24" t="str">
        <f>Q$5</f>
        <v>令和４年度</v>
      </c>
      <c r="U5" s="45" t="str">
        <f>S5</f>
        <v>令和５年度</v>
      </c>
      <c r="V5" s="23" t="str">
        <f>T5</f>
        <v>令和４年度</v>
      </c>
      <c r="W5" s="26" t="str">
        <f>U5</f>
        <v>令和５年度</v>
      </c>
      <c r="X5" s="27" t="str">
        <f>V5</f>
        <v>令和４年度</v>
      </c>
      <c r="Y5" s="28" t="s">
        <v>17</v>
      </c>
      <c r="Z5" s="45" t="str">
        <f>W5</f>
        <v>令和５年度</v>
      </c>
      <c r="AA5" s="46" t="str">
        <f>X5</f>
        <v>令和４年度</v>
      </c>
      <c r="AB5" s="24" t="s">
        <v>17</v>
      </c>
      <c r="AC5" s="26" t="str">
        <f>Z5</f>
        <v>令和５年度</v>
      </c>
      <c r="AD5" s="28" t="str">
        <f>AA5</f>
        <v>令和４年度</v>
      </c>
      <c r="AE5" s="26" t="str">
        <f>AC5</f>
        <v>令和５年度</v>
      </c>
      <c r="AF5" s="28" t="str">
        <f>AD5</f>
        <v>令和４年度</v>
      </c>
      <c r="AG5" s="45" t="str">
        <f>AE5</f>
        <v>令和５年度</v>
      </c>
      <c r="AH5" s="46" t="str">
        <f>AF5</f>
        <v>令和４年度</v>
      </c>
      <c r="AI5" s="25" t="s">
        <v>17</v>
      </c>
      <c r="AJ5" s="45" t="str">
        <f>AG5</f>
        <v>令和５年度</v>
      </c>
      <c r="AK5" s="47" t="str">
        <f>AH5</f>
        <v>令和４年度</v>
      </c>
      <c r="AL5" s="45" t="str">
        <f>AJ5</f>
        <v>令和５年度</v>
      </c>
      <c r="AM5" s="47" t="str">
        <f>AK5</f>
        <v>令和４年度</v>
      </c>
    </row>
    <row r="6" spans="1:39" ht="20.149999999999999" customHeight="1" x14ac:dyDescent="0.2">
      <c r="A6" s="39" t="s">
        <v>18</v>
      </c>
      <c r="B6" s="50">
        <v>182807119</v>
      </c>
      <c r="C6" s="325">
        <v>190208167</v>
      </c>
      <c r="D6" s="49">
        <f>B6/C6-1</f>
        <v>-3.8910253522394744E-2</v>
      </c>
      <c r="E6" s="52">
        <v>178438765</v>
      </c>
      <c r="F6" s="50">
        <v>185526848</v>
      </c>
      <c r="G6" s="48">
        <f>(E6/F6-1)</f>
        <v>-3.8205160473593569E-2</v>
      </c>
      <c r="H6" s="53">
        <f>B6-E6</f>
        <v>4368354</v>
      </c>
      <c r="I6" s="54">
        <v>4681319</v>
      </c>
      <c r="J6" s="53">
        <v>3403906</v>
      </c>
      <c r="K6" s="55">
        <v>3538354</v>
      </c>
      <c r="L6" s="56">
        <v>-134448</v>
      </c>
      <c r="M6" s="57">
        <v>105475</v>
      </c>
      <c r="N6" s="58">
        <v>666242</v>
      </c>
      <c r="O6" s="57">
        <v>618558</v>
      </c>
      <c r="P6" s="52">
        <v>104845737</v>
      </c>
      <c r="Q6" s="51">
        <v>103405647</v>
      </c>
      <c r="R6" s="48">
        <f>(P6/Q6-1)</f>
        <v>1.3926608863053636E-2</v>
      </c>
      <c r="S6" s="59">
        <v>0.8</v>
      </c>
      <c r="T6" s="60">
        <v>0.81</v>
      </c>
      <c r="U6" s="331">
        <v>3.2465850280588895</v>
      </c>
      <c r="V6" s="61">
        <v>3.3748191402383867</v>
      </c>
      <c r="W6" s="52">
        <v>225171827</v>
      </c>
      <c r="X6" s="51">
        <v>235383562</v>
      </c>
      <c r="Y6" s="62">
        <f>W6/X6-1</f>
        <v>-4.3383382056220277E-2</v>
      </c>
      <c r="Z6" s="52">
        <v>29215041</v>
      </c>
      <c r="AA6" s="51">
        <v>29760297</v>
      </c>
      <c r="AB6" s="49">
        <f>Z6/AA6-1</f>
        <v>-1.8321591347021826E-2</v>
      </c>
      <c r="AC6" s="52">
        <v>11056959</v>
      </c>
      <c r="AD6" s="63">
        <v>10256269</v>
      </c>
      <c r="AE6" s="53">
        <v>9170446</v>
      </c>
      <c r="AF6" s="55">
        <v>9739949</v>
      </c>
      <c r="AG6" s="53">
        <v>45972951</v>
      </c>
      <c r="AH6" s="64">
        <v>37421363</v>
      </c>
      <c r="AI6" s="48">
        <f>AG6/AH6-1</f>
        <v>0.2285215533170184</v>
      </c>
      <c r="AJ6" s="65">
        <v>92.9</v>
      </c>
      <c r="AK6" s="66">
        <v>90.9</v>
      </c>
      <c r="AL6" s="67">
        <v>17</v>
      </c>
      <c r="AM6" s="60">
        <v>17</v>
      </c>
    </row>
    <row r="7" spans="1:39" ht="20.149999999999999" customHeight="1" x14ac:dyDescent="0.2">
      <c r="A7" s="40" t="s">
        <v>19</v>
      </c>
      <c r="B7" s="50">
        <v>77127126</v>
      </c>
      <c r="C7" s="325">
        <v>72995372</v>
      </c>
      <c r="D7" s="49">
        <f t="shared" ref="D7:D15" si="1">B7/C7-1</f>
        <v>5.6602958335495668E-2</v>
      </c>
      <c r="E7" s="52">
        <v>74732580</v>
      </c>
      <c r="F7" s="50">
        <v>69923583</v>
      </c>
      <c r="G7" s="48">
        <f>(E7/F7-1)</f>
        <v>6.8775036885624141E-2</v>
      </c>
      <c r="H7" s="53">
        <f t="shared" ref="H7:H23" si="2">B7-E7</f>
        <v>2394546</v>
      </c>
      <c r="I7" s="54">
        <v>3071789</v>
      </c>
      <c r="J7" s="53">
        <v>1526711</v>
      </c>
      <c r="K7" s="55">
        <v>2073759</v>
      </c>
      <c r="L7" s="56">
        <v>-547048</v>
      </c>
      <c r="M7" s="57">
        <v>1037136</v>
      </c>
      <c r="N7" s="58">
        <v>389916</v>
      </c>
      <c r="O7" s="57">
        <v>1814283</v>
      </c>
      <c r="P7" s="52">
        <v>40526432</v>
      </c>
      <c r="Q7" s="51">
        <v>40005245</v>
      </c>
      <c r="R7" s="48">
        <f t="shared" ref="R7:R14" si="3">(P7/Q7-1)</f>
        <v>1.3027966707865435E-2</v>
      </c>
      <c r="S7" s="59">
        <v>0.71</v>
      </c>
      <c r="T7" s="60">
        <v>0.73</v>
      </c>
      <c r="U7" s="331">
        <v>3.7671981584759298</v>
      </c>
      <c r="V7" s="61">
        <v>5.1170529890220786</v>
      </c>
      <c r="W7" s="52">
        <v>89179176</v>
      </c>
      <c r="X7" s="51">
        <v>93950386</v>
      </c>
      <c r="Y7" s="62">
        <f t="shared" ref="Y7:Y22" si="4">W7/X7-1</f>
        <v>-5.0784357607641994E-2</v>
      </c>
      <c r="Z7" s="52">
        <v>10433709</v>
      </c>
      <c r="AA7" s="51">
        <v>8778676</v>
      </c>
      <c r="AB7" s="49">
        <f t="shared" ref="AB7:AB15" si="5">Z7/AA7-1</f>
        <v>0.18852877130902201</v>
      </c>
      <c r="AC7" s="52">
        <v>2373885</v>
      </c>
      <c r="AD7" s="63">
        <v>2372905</v>
      </c>
      <c r="AE7" s="53">
        <v>2160159</v>
      </c>
      <c r="AF7" s="55">
        <v>1953162</v>
      </c>
      <c r="AG7" s="53">
        <v>8155621</v>
      </c>
      <c r="AH7" s="64">
        <v>10205412</v>
      </c>
      <c r="AI7" s="48">
        <f t="shared" ref="AI7:AI15" si="6">AG7/AH7-1</f>
        <v>-0.20085333154604634</v>
      </c>
      <c r="AJ7" s="65">
        <v>85.2</v>
      </c>
      <c r="AK7" s="66">
        <v>85.2</v>
      </c>
      <c r="AL7" s="68">
        <v>17.399999999999999</v>
      </c>
      <c r="AM7" s="60">
        <v>18.3</v>
      </c>
    </row>
    <row r="8" spans="1:39" ht="20.149999999999999" customHeight="1" x14ac:dyDescent="0.2">
      <c r="A8" s="40" t="s">
        <v>20</v>
      </c>
      <c r="B8" s="50">
        <v>21907305</v>
      </c>
      <c r="C8" s="325">
        <v>21653852</v>
      </c>
      <c r="D8" s="49">
        <f t="shared" si="1"/>
        <v>1.1704753500670462E-2</v>
      </c>
      <c r="E8" s="52">
        <v>20352564</v>
      </c>
      <c r="F8" s="50">
        <v>19825832</v>
      </c>
      <c r="G8" s="48">
        <f>(E8/F8-1)</f>
        <v>2.6567964461718496E-2</v>
      </c>
      <c r="H8" s="53">
        <f t="shared" si="2"/>
        <v>1554741</v>
      </c>
      <c r="I8" s="54">
        <v>1828020</v>
      </c>
      <c r="J8" s="53">
        <v>1213992</v>
      </c>
      <c r="K8" s="55">
        <v>1410196</v>
      </c>
      <c r="L8" s="56">
        <v>-196204</v>
      </c>
      <c r="M8" s="57">
        <v>-494525</v>
      </c>
      <c r="N8" s="58">
        <v>3817</v>
      </c>
      <c r="O8" s="57">
        <v>-294507</v>
      </c>
      <c r="P8" s="52">
        <v>10589974</v>
      </c>
      <c r="Q8" s="51">
        <v>10717723</v>
      </c>
      <c r="R8" s="48">
        <f t="shared" si="3"/>
        <v>-1.1919416092391999E-2</v>
      </c>
      <c r="S8" s="59">
        <v>0.67</v>
      </c>
      <c r="T8" s="60">
        <v>0.67</v>
      </c>
      <c r="U8" s="331">
        <v>11.463597549909</v>
      </c>
      <c r="V8" s="61">
        <v>13.316331088253852</v>
      </c>
      <c r="W8" s="52">
        <v>15966708</v>
      </c>
      <c r="X8" s="51">
        <v>16180417</v>
      </c>
      <c r="Y8" s="62">
        <f t="shared" si="4"/>
        <v>-1.3207879623868823E-2</v>
      </c>
      <c r="Z8" s="52">
        <v>4629164</v>
      </c>
      <c r="AA8" s="51">
        <v>4055759</v>
      </c>
      <c r="AB8" s="49">
        <f t="shared" si="5"/>
        <v>0.14138044198385558</v>
      </c>
      <c r="AC8" s="52">
        <v>1262437</v>
      </c>
      <c r="AD8" s="63">
        <v>1062416</v>
      </c>
      <c r="AE8" s="53">
        <v>453024</v>
      </c>
      <c r="AF8" s="55">
        <v>468454</v>
      </c>
      <c r="AG8" s="53">
        <v>1602144</v>
      </c>
      <c r="AH8" s="64">
        <v>1883128</v>
      </c>
      <c r="AI8" s="48">
        <f t="shared" si="6"/>
        <v>-0.14921131224218431</v>
      </c>
      <c r="AJ8" s="65">
        <v>90.9</v>
      </c>
      <c r="AK8" s="66">
        <v>89.3</v>
      </c>
      <c r="AL8" s="68">
        <v>11.2</v>
      </c>
      <c r="AM8" s="60">
        <v>10.8</v>
      </c>
    </row>
    <row r="9" spans="1:39" ht="20.149999999999999" customHeight="1" x14ac:dyDescent="0.2">
      <c r="A9" s="40" t="s">
        <v>21</v>
      </c>
      <c r="B9" s="50">
        <v>26909881</v>
      </c>
      <c r="C9" s="325">
        <v>27863669</v>
      </c>
      <c r="D9" s="49">
        <f t="shared" si="1"/>
        <v>-3.4230524343366264E-2</v>
      </c>
      <c r="E9" s="52">
        <v>25519124</v>
      </c>
      <c r="F9" s="50">
        <v>26824053</v>
      </c>
      <c r="G9" s="48">
        <f>(E9/F9-1)</f>
        <v>-4.8647719268971046E-2</v>
      </c>
      <c r="H9" s="53">
        <f t="shared" si="2"/>
        <v>1390757</v>
      </c>
      <c r="I9" s="54">
        <v>1039616</v>
      </c>
      <c r="J9" s="53">
        <v>700351</v>
      </c>
      <c r="K9" s="55">
        <v>982967</v>
      </c>
      <c r="L9" s="56">
        <v>-282616</v>
      </c>
      <c r="M9" s="57">
        <v>375495</v>
      </c>
      <c r="N9" s="58">
        <v>-510724</v>
      </c>
      <c r="O9" s="57">
        <v>379735</v>
      </c>
      <c r="P9" s="52">
        <v>12297935</v>
      </c>
      <c r="Q9" s="51">
        <v>12365400</v>
      </c>
      <c r="R9" s="48">
        <f t="shared" si="3"/>
        <v>-5.4559496660034901E-3</v>
      </c>
      <c r="S9" s="59">
        <v>0.46</v>
      </c>
      <c r="T9" s="60">
        <v>0.46</v>
      </c>
      <c r="U9" s="331">
        <v>5.6948666585081149</v>
      </c>
      <c r="V9" s="61">
        <v>7.9929435307634984</v>
      </c>
      <c r="W9" s="52">
        <v>24732284</v>
      </c>
      <c r="X9" s="51">
        <v>25001157</v>
      </c>
      <c r="Y9" s="62">
        <f t="shared" si="4"/>
        <v>-1.0754422285336629E-2</v>
      </c>
      <c r="Z9" s="52">
        <v>9362071</v>
      </c>
      <c r="AA9" s="51">
        <v>8741036</v>
      </c>
      <c r="AB9" s="49">
        <f t="shared" si="5"/>
        <v>7.1048214422180678E-2</v>
      </c>
      <c r="AC9" s="52">
        <v>3154264</v>
      </c>
      <c r="AD9" s="63">
        <v>3420052</v>
      </c>
      <c r="AE9" s="53">
        <v>3693503</v>
      </c>
      <c r="AF9" s="55">
        <v>3189691</v>
      </c>
      <c r="AG9" s="53">
        <v>5015124</v>
      </c>
      <c r="AH9" s="64">
        <v>5448719</v>
      </c>
      <c r="AI9" s="48">
        <f t="shared" si="6"/>
        <v>-7.9577419940356608E-2</v>
      </c>
      <c r="AJ9" s="65">
        <v>86.7</v>
      </c>
      <c r="AK9" s="66">
        <v>85.9</v>
      </c>
      <c r="AL9" s="68">
        <v>13.8</v>
      </c>
      <c r="AM9" s="60">
        <v>15.4</v>
      </c>
    </row>
    <row r="10" spans="1:39" ht="20.149999999999999" customHeight="1" x14ac:dyDescent="0.2">
      <c r="A10" s="40" t="s">
        <v>22</v>
      </c>
      <c r="B10" s="50">
        <v>15448773</v>
      </c>
      <c r="C10" s="325">
        <v>16601588</v>
      </c>
      <c r="D10" s="49">
        <f t="shared" si="1"/>
        <v>-6.944004392832781E-2</v>
      </c>
      <c r="E10" s="52">
        <v>14546668</v>
      </c>
      <c r="F10" s="50">
        <v>15389860</v>
      </c>
      <c r="G10" s="48">
        <f t="shared" ref="G10" si="7">(E10/F10-1)</f>
        <v>-5.4788802497228728E-2</v>
      </c>
      <c r="H10" s="53">
        <f t="shared" si="2"/>
        <v>902105</v>
      </c>
      <c r="I10" s="54">
        <v>1211728</v>
      </c>
      <c r="J10" s="53">
        <v>814417</v>
      </c>
      <c r="K10" s="55">
        <v>1134408</v>
      </c>
      <c r="L10" s="56">
        <v>-319991</v>
      </c>
      <c r="M10" s="57">
        <v>7725</v>
      </c>
      <c r="N10" s="58">
        <v>-339033</v>
      </c>
      <c r="O10" s="57">
        <v>318049</v>
      </c>
      <c r="P10" s="52">
        <v>8293943</v>
      </c>
      <c r="Q10" s="51">
        <v>8100503</v>
      </c>
      <c r="R10" s="48">
        <f t="shared" si="3"/>
        <v>2.3879998563052229E-2</v>
      </c>
      <c r="S10" s="59">
        <v>0.71</v>
      </c>
      <c r="T10" s="60">
        <v>0.72</v>
      </c>
      <c r="U10" s="331">
        <v>9.819418821662989</v>
      </c>
      <c r="V10" s="61">
        <v>13.677547578998311</v>
      </c>
      <c r="W10" s="52">
        <v>9130869</v>
      </c>
      <c r="X10" s="51">
        <v>9800765</v>
      </c>
      <c r="Y10" s="62">
        <f t="shared" si="4"/>
        <v>-6.8351399099968235E-2</v>
      </c>
      <c r="Z10" s="52">
        <v>7894562</v>
      </c>
      <c r="AA10" s="51">
        <v>7072322</v>
      </c>
      <c r="AB10" s="49">
        <f t="shared" si="5"/>
        <v>0.11626167473709481</v>
      </c>
      <c r="AC10" s="52">
        <v>2362247</v>
      </c>
      <c r="AD10" s="63">
        <v>2381290</v>
      </c>
      <c r="AE10" s="53">
        <v>1963440</v>
      </c>
      <c r="AF10" s="55">
        <v>1788725</v>
      </c>
      <c r="AG10" s="53">
        <v>882185</v>
      </c>
      <c r="AH10" s="64">
        <v>474647</v>
      </c>
      <c r="AI10" s="48">
        <f t="shared" si="6"/>
        <v>0.85861282173910292</v>
      </c>
      <c r="AJ10" s="69">
        <v>84.1</v>
      </c>
      <c r="AK10" s="66">
        <v>80</v>
      </c>
      <c r="AL10" s="68">
        <v>8.4</v>
      </c>
      <c r="AM10" s="60">
        <v>8.3000000000000007</v>
      </c>
    </row>
    <row r="11" spans="1:39" ht="20.149999999999999" customHeight="1" x14ac:dyDescent="0.2">
      <c r="A11" s="40" t="s">
        <v>23</v>
      </c>
      <c r="B11" s="50">
        <v>23789435</v>
      </c>
      <c r="C11" s="325">
        <v>24700637</v>
      </c>
      <c r="D11" s="49">
        <f t="shared" si="1"/>
        <v>-3.6889817861782248E-2</v>
      </c>
      <c r="E11" s="52">
        <v>23058632</v>
      </c>
      <c r="F11" s="50">
        <v>23680960</v>
      </c>
      <c r="G11" s="48">
        <f>(E11/F11-1)</f>
        <v>-2.6279677850897909E-2</v>
      </c>
      <c r="H11" s="53">
        <f t="shared" si="2"/>
        <v>730803</v>
      </c>
      <c r="I11" s="54">
        <v>1019677</v>
      </c>
      <c r="J11" s="53">
        <v>515058</v>
      </c>
      <c r="K11" s="55">
        <v>779333</v>
      </c>
      <c r="L11" s="56">
        <v>-264275</v>
      </c>
      <c r="M11" s="57">
        <v>-134752</v>
      </c>
      <c r="N11" s="58">
        <v>-235911</v>
      </c>
      <c r="O11" s="57">
        <v>-132980</v>
      </c>
      <c r="P11" s="52">
        <v>13081697</v>
      </c>
      <c r="Q11" s="51">
        <v>12941290</v>
      </c>
      <c r="R11" s="48">
        <f t="shared" si="3"/>
        <v>1.0849536638155799E-2</v>
      </c>
      <c r="S11" s="59">
        <v>0.62</v>
      </c>
      <c r="T11" s="60">
        <v>0.63</v>
      </c>
      <c r="U11" s="331">
        <v>3.9372414756281242</v>
      </c>
      <c r="V11" s="61">
        <v>5.9574304465238725</v>
      </c>
      <c r="W11" s="52">
        <v>30123223</v>
      </c>
      <c r="X11" s="51">
        <v>31018583</v>
      </c>
      <c r="Y11" s="62">
        <f t="shared" si="4"/>
        <v>-2.886527730812205E-2</v>
      </c>
      <c r="Z11" s="52">
        <v>3612288</v>
      </c>
      <c r="AA11" s="51">
        <v>3671369</v>
      </c>
      <c r="AB11" s="49">
        <f t="shared" si="5"/>
        <v>-1.6092362276850958E-2</v>
      </c>
      <c r="AC11" s="52">
        <v>1779460</v>
      </c>
      <c r="AD11" s="63">
        <v>1751096</v>
      </c>
      <c r="AE11" s="53">
        <v>601530</v>
      </c>
      <c r="AF11" s="55">
        <v>537160</v>
      </c>
      <c r="AG11" s="53">
        <v>4370523</v>
      </c>
      <c r="AH11" s="64">
        <v>733872</v>
      </c>
      <c r="AI11" s="48">
        <f t="shared" si="6"/>
        <v>4.9554295571979852</v>
      </c>
      <c r="AJ11" s="69">
        <v>89.5</v>
      </c>
      <c r="AK11" s="66">
        <v>89.4</v>
      </c>
      <c r="AL11" s="68">
        <v>15.1</v>
      </c>
      <c r="AM11" s="60">
        <v>15.7</v>
      </c>
    </row>
    <row r="12" spans="1:39" ht="20.149999999999999" customHeight="1" x14ac:dyDescent="0.2">
      <c r="A12" s="40" t="s">
        <v>24</v>
      </c>
      <c r="B12" s="50">
        <v>25140802</v>
      </c>
      <c r="C12" s="325">
        <v>24137213</v>
      </c>
      <c r="D12" s="49">
        <f t="shared" si="1"/>
        <v>4.1578495412871508E-2</v>
      </c>
      <c r="E12" s="52">
        <v>23472980</v>
      </c>
      <c r="F12" s="50">
        <v>22011121</v>
      </c>
      <c r="G12" s="48">
        <f t="shared" ref="G12" si="8">(E12/F12-1)</f>
        <v>6.6414563801634685E-2</v>
      </c>
      <c r="H12" s="53">
        <f t="shared" si="2"/>
        <v>1667822</v>
      </c>
      <c r="I12" s="54">
        <v>2126092</v>
      </c>
      <c r="J12" s="53">
        <v>1573597</v>
      </c>
      <c r="K12" s="55">
        <v>2007852</v>
      </c>
      <c r="L12" s="56">
        <v>-434255</v>
      </c>
      <c r="M12" s="57">
        <v>88305</v>
      </c>
      <c r="N12" s="58">
        <v>-433875</v>
      </c>
      <c r="O12" s="57">
        <v>88405</v>
      </c>
      <c r="P12" s="52">
        <v>13778703</v>
      </c>
      <c r="Q12" s="51">
        <v>13860109</v>
      </c>
      <c r="R12" s="48">
        <f t="shared" si="3"/>
        <v>-5.8734025829090264E-3</v>
      </c>
      <c r="S12" s="59">
        <v>0.56999999999999995</v>
      </c>
      <c r="T12" s="60">
        <v>0.56999999999999995</v>
      </c>
      <c r="U12" s="331">
        <v>11.420501624862659</v>
      </c>
      <c r="V12" s="61">
        <v>14.572140788577851</v>
      </c>
      <c r="W12" s="52">
        <v>19524564</v>
      </c>
      <c r="X12" s="51">
        <v>20854457</v>
      </c>
      <c r="Y12" s="62">
        <f t="shared" si="4"/>
        <v>-6.3770205093328536E-2</v>
      </c>
      <c r="Z12" s="52">
        <v>6945098</v>
      </c>
      <c r="AA12" s="51">
        <v>6698999</v>
      </c>
      <c r="AB12" s="49">
        <f t="shared" si="5"/>
        <v>3.6736682599892934E-2</v>
      </c>
      <c r="AC12" s="52">
        <v>2712323</v>
      </c>
      <c r="AD12" s="63">
        <v>2711943</v>
      </c>
      <c r="AE12" s="53">
        <v>974001</v>
      </c>
      <c r="AF12" s="55">
        <v>973719</v>
      </c>
      <c r="AG12" s="53">
        <v>5357759</v>
      </c>
      <c r="AH12" s="64">
        <v>2535994</v>
      </c>
      <c r="AI12" s="48">
        <f t="shared" si="6"/>
        <v>1.1126859921592875</v>
      </c>
      <c r="AJ12" s="69">
        <v>92.7</v>
      </c>
      <c r="AK12" s="66">
        <v>92</v>
      </c>
      <c r="AL12" s="68">
        <v>12.8</v>
      </c>
      <c r="AM12" s="60">
        <v>13.8</v>
      </c>
    </row>
    <row r="13" spans="1:39" ht="20.149999999999999" customHeight="1" x14ac:dyDescent="0.2">
      <c r="A13" s="40" t="s">
        <v>25</v>
      </c>
      <c r="B13" s="50">
        <v>15509409</v>
      </c>
      <c r="C13" s="325">
        <v>15703178</v>
      </c>
      <c r="D13" s="49">
        <f t="shared" si="1"/>
        <v>-1.2339476760691359E-2</v>
      </c>
      <c r="E13" s="52">
        <v>14850402</v>
      </c>
      <c r="F13" s="50">
        <v>15198822</v>
      </c>
      <c r="G13" s="48">
        <f>(E13/F13-1)</f>
        <v>-2.2924145042293453E-2</v>
      </c>
      <c r="H13" s="53">
        <f t="shared" si="2"/>
        <v>659007</v>
      </c>
      <c r="I13" s="54">
        <v>504356</v>
      </c>
      <c r="J13" s="53">
        <v>584626</v>
      </c>
      <c r="K13" s="55">
        <v>481255</v>
      </c>
      <c r="L13" s="56">
        <v>103371</v>
      </c>
      <c r="M13" s="57">
        <v>-474481</v>
      </c>
      <c r="N13" s="58">
        <v>132345</v>
      </c>
      <c r="O13" s="57">
        <v>16436</v>
      </c>
      <c r="P13" s="52">
        <v>8937005</v>
      </c>
      <c r="Q13" s="51">
        <v>8929323</v>
      </c>
      <c r="R13" s="48">
        <f t="shared" si="3"/>
        <v>8.6031158241217653E-4</v>
      </c>
      <c r="S13" s="59">
        <v>0.56000000000000005</v>
      </c>
      <c r="T13" s="60">
        <v>0.56999999999999995</v>
      </c>
      <c r="U13" s="331">
        <v>6.5416322358553005</v>
      </c>
      <c r="V13" s="61">
        <v>5.3849695731399949</v>
      </c>
      <c r="W13" s="52">
        <v>16602779</v>
      </c>
      <c r="X13" s="51">
        <v>17445414</v>
      </c>
      <c r="Y13" s="62">
        <f t="shared" si="4"/>
        <v>-4.8301232633401581E-2</v>
      </c>
      <c r="Z13" s="52">
        <v>2291507</v>
      </c>
      <c r="AA13" s="51">
        <v>2133694</v>
      </c>
      <c r="AB13" s="49">
        <f t="shared" si="5"/>
        <v>7.3962339491979723E-2</v>
      </c>
      <c r="AC13" s="52">
        <v>1250380</v>
      </c>
      <c r="AD13" s="63">
        <v>1221406</v>
      </c>
      <c r="AE13" s="53">
        <v>240821</v>
      </c>
      <c r="AF13" s="55">
        <v>272549</v>
      </c>
      <c r="AG13" s="53">
        <v>3557158</v>
      </c>
      <c r="AH13" s="64">
        <v>2953673</v>
      </c>
      <c r="AI13" s="48">
        <f t="shared" si="6"/>
        <v>0.20431679471627362</v>
      </c>
      <c r="AJ13" s="65">
        <v>89.2</v>
      </c>
      <c r="AK13" s="66">
        <v>86.2</v>
      </c>
      <c r="AL13" s="68">
        <v>12.8</v>
      </c>
      <c r="AM13" s="60">
        <v>12.4</v>
      </c>
    </row>
    <row r="14" spans="1:39" ht="20.149999999999999" customHeight="1" x14ac:dyDescent="0.2">
      <c r="A14" s="40" t="s">
        <v>26</v>
      </c>
      <c r="B14" s="50">
        <v>38317214</v>
      </c>
      <c r="C14" s="325">
        <v>38031321</v>
      </c>
      <c r="D14" s="49">
        <f t="shared" si="1"/>
        <v>7.517303961122046E-3</v>
      </c>
      <c r="E14" s="52">
        <v>35830976</v>
      </c>
      <c r="F14" s="50">
        <v>35550460</v>
      </c>
      <c r="G14" s="48">
        <f t="shared" ref="G14" si="9">(E14/F14-1)</f>
        <v>7.8906433278218557E-3</v>
      </c>
      <c r="H14" s="53">
        <f t="shared" si="2"/>
        <v>2486238</v>
      </c>
      <c r="I14" s="54">
        <v>2480861</v>
      </c>
      <c r="J14" s="53">
        <v>2228845</v>
      </c>
      <c r="K14" s="55">
        <v>2350733</v>
      </c>
      <c r="L14" s="56">
        <v>-121888</v>
      </c>
      <c r="M14" s="57">
        <v>290405</v>
      </c>
      <c r="N14" s="58">
        <v>365563</v>
      </c>
      <c r="O14" s="57">
        <v>278115</v>
      </c>
      <c r="P14" s="52">
        <v>21361792</v>
      </c>
      <c r="Q14" s="51">
        <v>21470858</v>
      </c>
      <c r="R14" s="48">
        <f t="shared" si="3"/>
        <v>-5.0797224777883176E-3</v>
      </c>
      <c r="S14" s="59">
        <v>0.34</v>
      </c>
      <c r="T14" s="60">
        <v>0.34</v>
      </c>
      <c r="U14" s="331">
        <v>10.433792258626992</v>
      </c>
      <c r="V14" s="61">
        <v>11.004381093121776</v>
      </c>
      <c r="W14" s="52">
        <v>36199837</v>
      </c>
      <c r="X14" s="51">
        <v>38621253</v>
      </c>
      <c r="Y14" s="62">
        <f t="shared" si="4"/>
        <v>-6.269646404273832E-2</v>
      </c>
      <c r="Z14" s="52">
        <v>25690837</v>
      </c>
      <c r="AA14" s="51">
        <v>25520160</v>
      </c>
      <c r="AB14" s="49">
        <f t="shared" si="5"/>
        <v>6.6879282888507863E-3</v>
      </c>
      <c r="AC14" s="52">
        <v>3988824</v>
      </c>
      <c r="AD14" s="63">
        <v>3501373</v>
      </c>
      <c r="AE14" s="53">
        <v>6042113</v>
      </c>
      <c r="AF14" s="55">
        <v>6285087</v>
      </c>
      <c r="AG14" s="53">
        <v>4821339</v>
      </c>
      <c r="AH14" s="64">
        <v>4417601</v>
      </c>
      <c r="AI14" s="48">
        <f t="shared" si="6"/>
        <v>9.1393043418814823E-2</v>
      </c>
      <c r="AJ14" s="65">
        <v>93.4</v>
      </c>
      <c r="AK14" s="66">
        <v>90.6</v>
      </c>
      <c r="AL14" s="68">
        <v>18.7</v>
      </c>
      <c r="AM14" s="60">
        <v>18.5</v>
      </c>
    </row>
    <row r="15" spans="1:39" ht="20.149999999999999" customHeight="1" x14ac:dyDescent="0.2">
      <c r="A15" s="40" t="s">
        <v>27</v>
      </c>
      <c r="B15" s="50">
        <v>43785209</v>
      </c>
      <c r="C15" s="325">
        <v>42784390</v>
      </c>
      <c r="D15" s="49">
        <f t="shared" si="1"/>
        <v>2.3392153072651078E-2</v>
      </c>
      <c r="E15" s="52">
        <v>41427820</v>
      </c>
      <c r="F15" s="50">
        <v>40960565</v>
      </c>
      <c r="G15" s="48">
        <f>(E15/F15-1)</f>
        <v>1.1407435419897194E-2</v>
      </c>
      <c r="H15" s="53">
        <f t="shared" si="2"/>
        <v>2357389</v>
      </c>
      <c r="I15" s="54">
        <v>1823825</v>
      </c>
      <c r="J15" s="53">
        <v>1715705</v>
      </c>
      <c r="K15" s="55">
        <v>1536673</v>
      </c>
      <c r="L15" s="56">
        <v>179032</v>
      </c>
      <c r="M15" s="57">
        <v>-254763</v>
      </c>
      <c r="N15" s="58">
        <v>1230542</v>
      </c>
      <c r="O15" s="57">
        <v>910519</v>
      </c>
      <c r="P15" s="52">
        <v>25979871</v>
      </c>
      <c r="Q15" s="51">
        <v>25703382</v>
      </c>
      <c r="R15" s="48">
        <f>(P15/Q15-1)</f>
        <v>1.0756911288950288E-2</v>
      </c>
      <c r="S15" s="59">
        <v>0.64</v>
      </c>
      <c r="T15" s="60">
        <v>0.66</v>
      </c>
      <c r="U15" s="331">
        <v>6.6039781336866525</v>
      </c>
      <c r="V15" s="61">
        <v>5.9148600083503107</v>
      </c>
      <c r="W15" s="52">
        <v>54357620</v>
      </c>
      <c r="X15" s="51">
        <v>58137260</v>
      </c>
      <c r="Y15" s="62">
        <f t="shared" si="4"/>
        <v>-6.5012351803301338E-2</v>
      </c>
      <c r="Z15" s="52">
        <v>11632982</v>
      </c>
      <c r="AA15" s="51">
        <v>11564665</v>
      </c>
      <c r="AB15" s="49">
        <f t="shared" si="5"/>
        <v>5.9073911782139277E-3</v>
      </c>
      <c r="AC15" s="52">
        <v>4603500</v>
      </c>
      <c r="AD15" s="63">
        <v>4583961</v>
      </c>
      <c r="AE15" s="53">
        <v>1764681</v>
      </c>
      <c r="AF15" s="55">
        <v>1763391</v>
      </c>
      <c r="AG15" s="53">
        <v>11695031</v>
      </c>
      <c r="AH15" s="64">
        <v>6665951</v>
      </c>
      <c r="AI15" s="48">
        <f t="shared" si="6"/>
        <v>0.75444298945491806</v>
      </c>
      <c r="AJ15" s="65">
        <v>89</v>
      </c>
      <c r="AK15" s="66">
        <v>88.9</v>
      </c>
      <c r="AL15" s="68">
        <v>15.3</v>
      </c>
      <c r="AM15" s="60">
        <v>17.2</v>
      </c>
    </row>
    <row r="16" spans="1:39" s="6" customFormat="1" ht="20.149999999999999" customHeight="1" x14ac:dyDescent="0.2">
      <c r="A16" s="41" t="s">
        <v>28</v>
      </c>
      <c r="B16" s="70">
        <f>SUM(B6:B15)</f>
        <v>470742273</v>
      </c>
      <c r="C16" s="326">
        <f t="shared" ref="C16:AH16" si="10">SUM(C6:C15)</f>
        <v>474679387</v>
      </c>
      <c r="D16" s="72">
        <f>B16/C16-1</f>
        <v>-8.294259468233478E-3</v>
      </c>
      <c r="E16" s="73">
        <f>SUM(E6:E15)</f>
        <v>452230511</v>
      </c>
      <c r="F16" s="70">
        <f t="shared" si="10"/>
        <v>454892104</v>
      </c>
      <c r="G16" s="72">
        <f>E16/F16-1</f>
        <v>-5.8510424265355576E-3</v>
      </c>
      <c r="H16" s="74">
        <f t="shared" si="2"/>
        <v>18511762</v>
      </c>
      <c r="I16" s="75">
        <v>19787283</v>
      </c>
      <c r="J16" s="74">
        <f>SUM(J6:J15)</f>
        <v>14277208</v>
      </c>
      <c r="K16" s="76">
        <v>16295530</v>
      </c>
      <c r="L16" s="77">
        <f>SUM(L6:L15)</f>
        <v>-2018322</v>
      </c>
      <c r="M16" s="78">
        <f t="shared" si="10"/>
        <v>546020</v>
      </c>
      <c r="N16" s="77">
        <f t="shared" si="10"/>
        <v>1268882</v>
      </c>
      <c r="O16" s="78">
        <f t="shared" si="10"/>
        <v>3996613</v>
      </c>
      <c r="P16" s="73">
        <f t="shared" si="10"/>
        <v>259693089</v>
      </c>
      <c r="Q16" s="71">
        <f t="shared" si="10"/>
        <v>257499480</v>
      </c>
      <c r="R16" s="79">
        <f>(P16/Q16-1)</f>
        <v>8.5188871061021576E-3</v>
      </c>
      <c r="S16" s="80">
        <f>AVERAGE(S6:S15)</f>
        <v>0.60799999999999987</v>
      </c>
      <c r="T16" s="81">
        <f>AVERAGE(T6:T15)</f>
        <v>0.61599999999999999</v>
      </c>
      <c r="U16" s="82">
        <f>AVERAGE(U6:U15)</f>
        <v>7.2928811945274656</v>
      </c>
      <c r="V16" s="83">
        <f>AVERAGE(V6:V15)</f>
        <v>8.6312476236989948</v>
      </c>
      <c r="W16" s="73">
        <f>SUM(W6:W15)</f>
        <v>520988887</v>
      </c>
      <c r="X16" s="71">
        <f t="shared" si="10"/>
        <v>546393254</v>
      </c>
      <c r="Y16" s="84">
        <f>W16/X16-1</f>
        <v>-4.6494657124738215E-2</v>
      </c>
      <c r="Z16" s="73">
        <f t="shared" si="10"/>
        <v>111707259</v>
      </c>
      <c r="AA16" s="71">
        <f t="shared" si="10"/>
        <v>107996977</v>
      </c>
      <c r="AB16" s="72">
        <f>Z16/AA16-1</f>
        <v>3.4355424596745898E-2</v>
      </c>
      <c r="AC16" s="73">
        <f t="shared" si="10"/>
        <v>34544279</v>
      </c>
      <c r="AD16" s="85">
        <f t="shared" si="10"/>
        <v>33262711</v>
      </c>
      <c r="AE16" s="74">
        <f t="shared" si="10"/>
        <v>27063718</v>
      </c>
      <c r="AF16" s="76">
        <f t="shared" si="10"/>
        <v>26971887</v>
      </c>
      <c r="AG16" s="74">
        <f t="shared" si="10"/>
        <v>91429835</v>
      </c>
      <c r="AH16" s="86">
        <f t="shared" si="10"/>
        <v>72740360</v>
      </c>
      <c r="AI16" s="79">
        <f>AG16/AH16-1</f>
        <v>0.25693404596842795</v>
      </c>
      <c r="AJ16" s="82">
        <f>AVERAGE(AJ6:AJ15)</f>
        <v>89.36</v>
      </c>
      <c r="AK16" s="83">
        <f>AVERAGE(AK6:AK15)</f>
        <v>87.84</v>
      </c>
      <c r="AL16" s="82">
        <f>AVERAGE(AL6:AL15)</f>
        <v>14.25</v>
      </c>
      <c r="AM16" s="83">
        <f>AVERAGE(AM6:AM15)</f>
        <v>14.739999999999998</v>
      </c>
    </row>
    <row r="17" spans="1:39" ht="20.149999999999999" customHeight="1" x14ac:dyDescent="0.2">
      <c r="A17" s="42" t="s">
        <v>29</v>
      </c>
      <c r="B17" s="50">
        <v>2262361</v>
      </c>
      <c r="C17" s="325">
        <v>2161891</v>
      </c>
      <c r="D17" s="49">
        <f>B17/C17-1</f>
        <v>4.6473203320611445E-2</v>
      </c>
      <c r="E17" s="52">
        <v>2048449</v>
      </c>
      <c r="F17" s="50">
        <v>1923995</v>
      </c>
      <c r="G17" s="48">
        <f>(E17/F17-1)</f>
        <v>6.4685199285861028E-2</v>
      </c>
      <c r="H17" s="53">
        <f t="shared" si="2"/>
        <v>213912</v>
      </c>
      <c r="I17" s="54">
        <v>237896</v>
      </c>
      <c r="J17" s="53">
        <v>207740</v>
      </c>
      <c r="K17" s="55">
        <v>219593</v>
      </c>
      <c r="L17" s="56">
        <v>-11853</v>
      </c>
      <c r="M17" s="57">
        <v>22332</v>
      </c>
      <c r="N17" s="58">
        <v>-11853</v>
      </c>
      <c r="O17" s="57">
        <v>22332</v>
      </c>
      <c r="P17" s="52">
        <v>1394774</v>
      </c>
      <c r="Q17" s="51">
        <v>1293885</v>
      </c>
      <c r="R17" s="48">
        <f>(P17/Q17-1)</f>
        <v>7.7973699362771764E-2</v>
      </c>
      <c r="S17" s="59">
        <v>0.32</v>
      </c>
      <c r="T17" s="60">
        <v>0.34</v>
      </c>
      <c r="U17" s="331">
        <v>14.894169234585675</v>
      </c>
      <c r="V17" s="61">
        <v>15.743984330077849</v>
      </c>
      <c r="W17" s="52">
        <v>1836542</v>
      </c>
      <c r="X17" s="51">
        <v>1868859</v>
      </c>
      <c r="Y17" s="62">
        <f t="shared" si="4"/>
        <v>-1.7292369301268873E-2</v>
      </c>
      <c r="Z17" s="52">
        <v>925846</v>
      </c>
      <c r="AA17" s="51">
        <v>816518</v>
      </c>
      <c r="AB17" s="49">
        <f>Z17/AA17-1</f>
        <v>0.13389539483514135</v>
      </c>
      <c r="AC17" s="52">
        <v>855000</v>
      </c>
      <c r="AD17" s="63">
        <v>755000</v>
      </c>
      <c r="AE17" s="53">
        <v>10628</v>
      </c>
      <c r="AF17" s="55">
        <v>5356</v>
      </c>
      <c r="AG17" s="53">
        <v>1451</v>
      </c>
      <c r="AH17" s="64">
        <v>2260</v>
      </c>
      <c r="AI17" s="48">
        <f>AG17/AH17-1</f>
        <v>-0.35796460176991152</v>
      </c>
      <c r="AJ17" s="67">
        <v>89.9</v>
      </c>
      <c r="AK17" s="66">
        <v>82.7</v>
      </c>
      <c r="AL17" s="68">
        <v>9.4</v>
      </c>
      <c r="AM17" s="60">
        <v>10.4</v>
      </c>
    </row>
    <row r="18" spans="1:39" ht="20.149999999999999" customHeight="1" x14ac:dyDescent="0.2">
      <c r="A18" s="42" t="s">
        <v>30</v>
      </c>
      <c r="B18" s="50">
        <v>10926444</v>
      </c>
      <c r="C18" s="325">
        <v>11179042</v>
      </c>
      <c r="D18" s="49">
        <f t="shared" ref="D18:D20" si="11">B18/C18-1</f>
        <v>-2.2595675014012828E-2</v>
      </c>
      <c r="E18" s="52">
        <v>10569027</v>
      </c>
      <c r="F18" s="50">
        <v>10870037</v>
      </c>
      <c r="G18" s="48">
        <f t="shared" ref="G18:G21" si="12">(E18/F18-1)</f>
        <v>-2.7691718068668991E-2</v>
      </c>
      <c r="H18" s="53">
        <f t="shared" si="2"/>
        <v>357417</v>
      </c>
      <c r="I18" s="54">
        <v>309005</v>
      </c>
      <c r="J18" s="53">
        <v>256372</v>
      </c>
      <c r="K18" s="55">
        <v>282121</v>
      </c>
      <c r="L18" s="56">
        <v>-25749</v>
      </c>
      <c r="M18" s="57">
        <v>-48837</v>
      </c>
      <c r="N18" s="58">
        <v>-25340</v>
      </c>
      <c r="O18" s="57">
        <v>-46813</v>
      </c>
      <c r="P18" s="52">
        <v>6413795</v>
      </c>
      <c r="Q18" s="51">
        <v>6391677</v>
      </c>
      <c r="R18" s="48">
        <f t="shared" ref="R18:R21" si="13">(P18/Q18-1)</f>
        <v>3.4604376910785106E-3</v>
      </c>
      <c r="S18" s="59">
        <v>0.44</v>
      </c>
      <c r="T18" s="60">
        <v>0.45</v>
      </c>
      <c r="U18" s="331">
        <v>3.9971966674956088</v>
      </c>
      <c r="V18" s="61">
        <v>4.3986594520093023</v>
      </c>
      <c r="W18" s="52">
        <v>7322652</v>
      </c>
      <c r="X18" s="51">
        <v>7701072</v>
      </c>
      <c r="Y18" s="62">
        <f t="shared" si="4"/>
        <v>-4.9138613429403066E-2</v>
      </c>
      <c r="Z18" s="52">
        <v>3471882</v>
      </c>
      <c r="AA18" s="51">
        <v>3562022</v>
      </c>
      <c r="AB18" s="49">
        <f t="shared" ref="AB18:AB21" si="14">Z18/AA18-1</f>
        <v>-2.5305851564083492E-2</v>
      </c>
      <c r="AC18" s="52">
        <v>1282727</v>
      </c>
      <c r="AD18" s="63">
        <v>1282318</v>
      </c>
      <c r="AE18" s="53">
        <v>693799</v>
      </c>
      <c r="AF18" s="55">
        <v>805620</v>
      </c>
      <c r="AG18" s="53">
        <v>229756</v>
      </c>
      <c r="AH18" s="64">
        <v>310545</v>
      </c>
      <c r="AI18" s="48">
        <f t="shared" ref="AI18:AI21" si="15">AG18/AH18-1</f>
        <v>-0.2601523128693104</v>
      </c>
      <c r="AJ18" s="67">
        <v>89.1</v>
      </c>
      <c r="AK18" s="66">
        <v>89</v>
      </c>
      <c r="AL18" s="68">
        <v>10.3</v>
      </c>
      <c r="AM18" s="60">
        <v>10.9</v>
      </c>
    </row>
    <row r="19" spans="1:39" ht="20.149999999999999" customHeight="1" x14ac:dyDescent="0.2">
      <c r="A19" s="42" t="s">
        <v>31</v>
      </c>
      <c r="B19" s="50">
        <v>15521559</v>
      </c>
      <c r="C19" s="325">
        <v>13706755</v>
      </c>
      <c r="D19" s="49">
        <f t="shared" si="11"/>
        <v>0.13240216229151236</v>
      </c>
      <c r="E19" s="52">
        <v>14847775</v>
      </c>
      <c r="F19" s="50">
        <v>13040496</v>
      </c>
      <c r="G19" s="48">
        <f t="shared" si="12"/>
        <v>0.13858974382569489</v>
      </c>
      <c r="H19" s="53">
        <f t="shared" si="2"/>
        <v>673784</v>
      </c>
      <c r="I19" s="54">
        <v>666259</v>
      </c>
      <c r="J19" s="53">
        <v>389169</v>
      </c>
      <c r="K19" s="55">
        <v>482245</v>
      </c>
      <c r="L19" s="56">
        <v>-93076</v>
      </c>
      <c r="M19" s="57">
        <v>-89659</v>
      </c>
      <c r="N19" s="58">
        <v>200166</v>
      </c>
      <c r="O19" s="57">
        <v>328385</v>
      </c>
      <c r="P19" s="52">
        <v>7765041</v>
      </c>
      <c r="Q19" s="51">
        <v>7683984</v>
      </c>
      <c r="R19" s="48">
        <f t="shared" si="13"/>
        <v>1.0548824672201196E-2</v>
      </c>
      <c r="S19" s="59">
        <v>0.46</v>
      </c>
      <c r="T19" s="60">
        <v>0.47</v>
      </c>
      <c r="U19" s="331">
        <v>5.0118086948929186</v>
      </c>
      <c r="V19" s="61">
        <v>6.2104630226678772</v>
      </c>
      <c r="W19" s="52">
        <v>9167143</v>
      </c>
      <c r="X19" s="51">
        <v>8711673</v>
      </c>
      <c r="Y19" s="62">
        <f t="shared" si="4"/>
        <v>5.2282724569666428E-2</v>
      </c>
      <c r="Z19" s="52">
        <v>5118538</v>
      </c>
      <c r="AA19" s="51">
        <v>4854673</v>
      </c>
      <c r="AB19" s="49">
        <f t="shared" si="14"/>
        <v>5.4352785450225038E-2</v>
      </c>
      <c r="AC19" s="52">
        <v>1215345</v>
      </c>
      <c r="AD19" s="63">
        <v>1215343</v>
      </c>
      <c r="AE19" s="53">
        <v>683528</v>
      </c>
      <c r="AF19" s="55">
        <v>633408</v>
      </c>
      <c r="AG19" s="53">
        <v>1821712</v>
      </c>
      <c r="AH19" s="64">
        <v>1623227</v>
      </c>
      <c r="AI19" s="48">
        <f t="shared" si="15"/>
        <v>0.12227803012148031</v>
      </c>
      <c r="AJ19" s="67">
        <v>83.6</v>
      </c>
      <c r="AK19" s="66">
        <v>83.6</v>
      </c>
      <c r="AL19" s="68">
        <v>12.1</v>
      </c>
      <c r="AM19" s="60">
        <v>12.1</v>
      </c>
    </row>
    <row r="20" spans="1:39" ht="20.149999999999999" customHeight="1" x14ac:dyDescent="0.2">
      <c r="A20" s="42" t="s">
        <v>32</v>
      </c>
      <c r="B20" s="50">
        <v>13906678</v>
      </c>
      <c r="C20" s="325">
        <v>12759672</v>
      </c>
      <c r="D20" s="49">
        <f t="shared" si="11"/>
        <v>8.9893063081872393E-2</v>
      </c>
      <c r="E20" s="52">
        <v>13410077</v>
      </c>
      <c r="F20" s="50">
        <v>12263644</v>
      </c>
      <c r="G20" s="48">
        <f t="shared" si="12"/>
        <v>9.3482247201565949E-2</v>
      </c>
      <c r="H20" s="53">
        <f t="shared" si="2"/>
        <v>496601</v>
      </c>
      <c r="I20" s="54">
        <v>496028</v>
      </c>
      <c r="J20" s="53">
        <v>449624</v>
      </c>
      <c r="K20" s="55">
        <v>410131</v>
      </c>
      <c r="L20" s="56">
        <v>39493</v>
      </c>
      <c r="M20" s="57">
        <v>-44439</v>
      </c>
      <c r="N20" s="58">
        <v>39951</v>
      </c>
      <c r="O20" s="57">
        <v>-43991</v>
      </c>
      <c r="P20" s="52">
        <v>7225843</v>
      </c>
      <c r="Q20" s="51">
        <v>7066150</v>
      </c>
      <c r="R20" s="48">
        <f t="shared" si="13"/>
        <v>2.2599718375635902E-2</v>
      </c>
      <c r="S20" s="59">
        <v>0.52</v>
      </c>
      <c r="T20" s="60">
        <v>0.53</v>
      </c>
      <c r="U20" s="331">
        <v>6.2224435266584122</v>
      </c>
      <c r="V20" s="61">
        <v>5.6758913804244022</v>
      </c>
      <c r="W20" s="52">
        <v>14561643</v>
      </c>
      <c r="X20" s="51">
        <v>13462875</v>
      </c>
      <c r="Y20" s="62">
        <f t="shared" si="4"/>
        <v>8.1614662544218897E-2</v>
      </c>
      <c r="Z20" s="52">
        <v>5988870</v>
      </c>
      <c r="AA20" s="51">
        <v>6617926</v>
      </c>
      <c r="AB20" s="49">
        <f t="shared" si="14"/>
        <v>-9.5053344507025295E-2</v>
      </c>
      <c r="AC20" s="52">
        <v>1668426</v>
      </c>
      <c r="AD20" s="63">
        <v>1667968</v>
      </c>
      <c r="AE20" s="53">
        <v>2552911</v>
      </c>
      <c r="AF20" s="55">
        <v>2952785</v>
      </c>
      <c r="AG20" s="53">
        <v>643656</v>
      </c>
      <c r="AH20" s="64">
        <v>294748</v>
      </c>
      <c r="AI20" s="48">
        <f t="shared" si="15"/>
        <v>1.1837501866000788</v>
      </c>
      <c r="AJ20" s="68">
        <v>87.4</v>
      </c>
      <c r="AK20" s="66">
        <v>85.9</v>
      </c>
      <c r="AL20" s="68">
        <v>16.399999999999999</v>
      </c>
      <c r="AM20" s="60">
        <v>16.8</v>
      </c>
    </row>
    <row r="21" spans="1:39" ht="20.149999999999999" customHeight="1" x14ac:dyDescent="0.2">
      <c r="A21" s="42" t="s">
        <v>33</v>
      </c>
      <c r="B21" s="50">
        <v>9609772</v>
      </c>
      <c r="C21" s="325">
        <v>9655198</v>
      </c>
      <c r="D21" s="49">
        <f>B21/C21-1</f>
        <v>-4.7048232465041195E-3</v>
      </c>
      <c r="E21" s="52">
        <v>9279472</v>
      </c>
      <c r="F21" s="50">
        <v>9361125</v>
      </c>
      <c r="G21" s="48">
        <f t="shared" si="12"/>
        <v>-8.7225627261681149E-3</v>
      </c>
      <c r="H21" s="53">
        <f t="shared" si="2"/>
        <v>330300</v>
      </c>
      <c r="I21" s="54">
        <v>294073</v>
      </c>
      <c r="J21" s="53">
        <v>282516</v>
      </c>
      <c r="K21" s="55">
        <v>236992</v>
      </c>
      <c r="L21" s="56">
        <v>45524</v>
      </c>
      <c r="M21" s="57">
        <v>-9507</v>
      </c>
      <c r="N21" s="58">
        <v>141124</v>
      </c>
      <c r="O21" s="57">
        <v>-37122</v>
      </c>
      <c r="P21" s="52">
        <v>5201222</v>
      </c>
      <c r="Q21" s="51">
        <v>5142469</v>
      </c>
      <c r="R21" s="48">
        <f t="shared" si="13"/>
        <v>1.1425056718864068E-2</v>
      </c>
      <c r="S21" s="59">
        <v>0.34</v>
      </c>
      <c r="T21" s="60">
        <v>0.35</v>
      </c>
      <c r="U21" s="331">
        <v>5.4317235449669328</v>
      </c>
      <c r="V21" s="61">
        <v>4.5564676916309281</v>
      </c>
      <c r="W21" s="52">
        <v>8441318</v>
      </c>
      <c r="X21" s="51">
        <v>9012853</v>
      </c>
      <c r="Y21" s="62">
        <f t="shared" si="4"/>
        <v>-6.341332761113494E-2</v>
      </c>
      <c r="Z21" s="52">
        <v>6101326</v>
      </c>
      <c r="AA21" s="51">
        <v>6385801</v>
      </c>
      <c r="AB21" s="49">
        <f t="shared" si="14"/>
        <v>-4.4548052781475667E-2</v>
      </c>
      <c r="AC21" s="52">
        <v>1487305</v>
      </c>
      <c r="AD21" s="63">
        <v>1391705</v>
      </c>
      <c r="AE21" s="53">
        <v>1406615</v>
      </c>
      <c r="AF21" s="55">
        <v>1303415</v>
      </c>
      <c r="AG21" s="53">
        <v>144313</v>
      </c>
      <c r="AH21" s="64">
        <v>171891</v>
      </c>
      <c r="AI21" s="48">
        <f t="shared" si="15"/>
        <v>-0.16043888278036667</v>
      </c>
      <c r="AJ21" s="68">
        <v>91.1</v>
      </c>
      <c r="AK21" s="66">
        <v>89.9</v>
      </c>
      <c r="AL21" s="67">
        <v>15.1</v>
      </c>
      <c r="AM21" s="60">
        <v>15</v>
      </c>
    </row>
    <row r="22" spans="1:39" s="6" customFormat="1" ht="20.149999999999999" customHeight="1" x14ac:dyDescent="0.2">
      <c r="A22" s="44" t="s">
        <v>34</v>
      </c>
      <c r="B22" s="87">
        <f>SUM(B17:B21)</f>
        <v>52226814</v>
      </c>
      <c r="C22" s="327">
        <f>SUM(C17:C21)</f>
        <v>49462558</v>
      </c>
      <c r="D22" s="89">
        <f t="shared" ref="D22:D23" si="16">B22/C22-1</f>
        <v>5.5885827821521072E-2</v>
      </c>
      <c r="E22" s="90">
        <f>SUM(E17:E21)</f>
        <v>50154800</v>
      </c>
      <c r="F22" s="87">
        <f>SUM(F17:F21)</f>
        <v>47459297</v>
      </c>
      <c r="G22" s="89">
        <f t="shared" ref="G22" si="17">E22/F22-1</f>
        <v>5.6796100456355303E-2</v>
      </c>
      <c r="H22" s="91">
        <f t="shared" si="2"/>
        <v>2072014</v>
      </c>
      <c r="I22" s="92">
        <v>2003261</v>
      </c>
      <c r="J22" s="91">
        <f>SUM(J17:J21)</f>
        <v>1585421</v>
      </c>
      <c r="K22" s="93">
        <v>1631082</v>
      </c>
      <c r="L22" s="94">
        <f>SUM(L17:L21)</f>
        <v>-45661</v>
      </c>
      <c r="M22" s="95">
        <v>-109710</v>
      </c>
      <c r="N22" s="94">
        <f>SUM(N17:N21)</f>
        <v>344048</v>
      </c>
      <c r="O22" s="95">
        <f t="shared" ref="O22:P22" si="18">SUM(O17:O21)</f>
        <v>222791</v>
      </c>
      <c r="P22" s="90">
        <f t="shared" si="18"/>
        <v>28000675</v>
      </c>
      <c r="Q22" s="88">
        <v>28765412</v>
      </c>
      <c r="R22" s="96">
        <f t="shared" ref="R22:R23" si="19">P22/Q22-1</f>
        <v>-2.6585296257880864E-2</v>
      </c>
      <c r="S22" s="97">
        <f>AVERAGE(S17:S21)</f>
        <v>0.41600000000000004</v>
      </c>
      <c r="T22" s="98">
        <f>AVERAGE(T17:T21)</f>
        <v>0.42800000000000005</v>
      </c>
      <c r="U22" s="99">
        <f>AVERAGE(U17:U21)</f>
        <v>7.1114683337199098</v>
      </c>
      <c r="V22" s="99">
        <f>AVERAGE(V17:V21)</f>
        <v>7.3170931753620723</v>
      </c>
      <c r="W22" s="90">
        <f>SUM(W17:W21)</f>
        <v>41329298</v>
      </c>
      <c r="X22" s="88">
        <f>SUM(X17:X21)</f>
        <v>40757332</v>
      </c>
      <c r="Y22" s="100">
        <f t="shared" si="4"/>
        <v>1.403345047217508E-2</v>
      </c>
      <c r="Z22" s="90">
        <f>SUM(Z17:Z21)</f>
        <v>21606462</v>
      </c>
      <c r="AA22" s="90">
        <f>SUM(AA17:AA21)</f>
        <v>22236940</v>
      </c>
      <c r="AB22" s="89">
        <f>Z22/AA22-1</f>
        <v>-2.835273198560595E-2</v>
      </c>
      <c r="AC22" s="90">
        <f>SUM(AC17:AC21)</f>
        <v>6508803</v>
      </c>
      <c r="AD22" s="101">
        <v>6287474</v>
      </c>
      <c r="AE22" s="91">
        <f>SUM(AE17:AE21)</f>
        <v>5347481</v>
      </c>
      <c r="AF22" s="93">
        <f>SUM(AF17:AF21)</f>
        <v>5700584</v>
      </c>
      <c r="AG22" s="91">
        <f>SUM(AG17:AG21)</f>
        <v>2840888</v>
      </c>
      <c r="AH22" s="102">
        <f>SUM(AH17:AH21)</f>
        <v>2402671</v>
      </c>
      <c r="AI22" s="96">
        <f>AG22/AH22-1</f>
        <v>0.18238743465085316</v>
      </c>
      <c r="AJ22" s="103">
        <f>AVERAGE(AJ17:AJ21)</f>
        <v>88.22</v>
      </c>
      <c r="AK22" s="99">
        <f>AVERAGE(AK17:AK21)</f>
        <v>86.22</v>
      </c>
      <c r="AL22" s="103">
        <f>AVERAGE(AL17:AL21)</f>
        <v>12.66</v>
      </c>
      <c r="AM22" s="99">
        <f>AVERAGE(AM17:AM21)</f>
        <v>13.040000000000001</v>
      </c>
    </row>
    <row r="23" spans="1:39" s="6" customFormat="1" ht="20.149999999999999" customHeight="1" thickBot="1" x14ac:dyDescent="0.25">
      <c r="A23" s="43" t="s">
        <v>35</v>
      </c>
      <c r="B23" s="104">
        <f>B16+B22</f>
        <v>522969087</v>
      </c>
      <c r="C23" s="328">
        <f>C16+C22</f>
        <v>524141945</v>
      </c>
      <c r="D23" s="106">
        <f t="shared" si="16"/>
        <v>-2.2376724686669069E-3</v>
      </c>
      <c r="E23" s="107">
        <f>E16+E22</f>
        <v>502385311</v>
      </c>
      <c r="F23" s="104">
        <f>F16+F22</f>
        <v>502351401</v>
      </c>
      <c r="G23" s="106">
        <f>E23/F23-1</f>
        <v>6.7502548878106694E-5</v>
      </c>
      <c r="H23" s="108">
        <f t="shared" si="2"/>
        <v>20583776</v>
      </c>
      <c r="I23" s="109">
        <v>21790544</v>
      </c>
      <c r="J23" s="108">
        <f>J16+J22</f>
        <v>15862629</v>
      </c>
      <c r="K23" s="110">
        <v>17926612</v>
      </c>
      <c r="L23" s="111">
        <f t="shared" ref="L23:AF23" si="20">L16+L22</f>
        <v>-2063983</v>
      </c>
      <c r="M23" s="112">
        <f t="shared" si="20"/>
        <v>436310</v>
      </c>
      <c r="N23" s="111">
        <f t="shared" si="20"/>
        <v>1612930</v>
      </c>
      <c r="O23" s="112">
        <f t="shared" ref="O23" si="21">O16+O22</f>
        <v>4219404</v>
      </c>
      <c r="P23" s="107">
        <f t="shared" ref="P23" si="22">P16+P22</f>
        <v>287693764</v>
      </c>
      <c r="Q23" s="105">
        <f t="shared" si="20"/>
        <v>286264892</v>
      </c>
      <c r="R23" s="113">
        <f t="shared" si="19"/>
        <v>4.9914328998472701E-3</v>
      </c>
      <c r="S23" s="114">
        <f>AVERAGE(S17:S21,S6:S15)</f>
        <v>0.54400000000000004</v>
      </c>
      <c r="T23" s="115">
        <f>AVERAGE(T17:T21,T6:T15)</f>
        <v>0.55333333333333334</v>
      </c>
      <c r="U23" s="116">
        <f>AVERAGE(U17:U21,U6:U15)</f>
        <v>7.2324102409249473</v>
      </c>
      <c r="V23" s="116">
        <f>AVERAGE(V17:V21,V6:V15)</f>
        <v>8.1931961409200209</v>
      </c>
      <c r="W23" s="107">
        <f>W16+W22</f>
        <v>562318185</v>
      </c>
      <c r="X23" s="105">
        <f t="shared" si="20"/>
        <v>587150586</v>
      </c>
      <c r="Y23" s="117">
        <f>W23/X23-1</f>
        <v>-4.2293070282314216E-2</v>
      </c>
      <c r="Z23" s="107">
        <f t="shared" si="20"/>
        <v>133313721</v>
      </c>
      <c r="AA23" s="105">
        <f t="shared" si="20"/>
        <v>130233917</v>
      </c>
      <c r="AB23" s="106">
        <f>Z23/AA23-1</f>
        <v>2.3648248251644022E-2</v>
      </c>
      <c r="AC23" s="107">
        <f t="shared" si="20"/>
        <v>41053082</v>
      </c>
      <c r="AD23" s="118">
        <f t="shared" si="20"/>
        <v>39550185</v>
      </c>
      <c r="AE23" s="108">
        <f t="shared" si="20"/>
        <v>32411199</v>
      </c>
      <c r="AF23" s="110">
        <f t="shared" si="20"/>
        <v>32672471</v>
      </c>
      <c r="AG23" s="108">
        <f>AG16+AG22</f>
        <v>94270723</v>
      </c>
      <c r="AH23" s="119">
        <f t="shared" ref="AH23" si="23">AH16+AH22</f>
        <v>75143031</v>
      </c>
      <c r="AI23" s="113">
        <f>AG23/AH23-1</f>
        <v>0.25455044527016746</v>
      </c>
      <c r="AJ23" s="120">
        <f>AVERAGE(AJ17:AJ21,AJ6:AJ15)</f>
        <v>88.980000000000018</v>
      </c>
      <c r="AK23" s="116">
        <f>AVERAGE(AK17:AK21,AK6:AK15)</f>
        <v>87.3</v>
      </c>
      <c r="AL23" s="120">
        <f>AVERAGE(AL17:AL21,AL6:AL15)</f>
        <v>13.720000000000002</v>
      </c>
      <c r="AM23" s="116">
        <f>AVERAGE(AM17:AM21,AM6:AM15)</f>
        <v>14.173333333333334</v>
      </c>
    </row>
    <row r="25" spans="1:39" x14ac:dyDescent="0.2">
      <c r="B25" s="1" t="s">
        <v>36</v>
      </c>
      <c r="D25" s="1"/>
      <c r="E25" s="1"/>
      <c r="F25" s="1"/>
      <c r="G25" s="1"/>
      <c r="H25" s="1"/>
      <c r="I25" s="1"/>
      <c r="J25" s="1"/>
      <c r="K25" s="1"/>
      <c r="L25" s="1"/>
    </row>
    <row r="26" spans="1:39" x14ac:dyDescent="0.2">
      <c r="B26" s="1" t="s">
        <v>124</v>
      </c>
      <c r="D26" s="1"/>
      <c r="E26" s="1"/>
      <c r="F26" s="1"/>
      <c r="G26" s="1"/>
      <c r="H26" s="1"/>
      <c r="I26" s="1"/>
      <c r="J26" s="1"/>
      <c r="K26" s="1"/>
      <c r="L26" s="1"/>
    </row>
    <row r="27" spans="1:39" x14ac:dyDescent="0.2">
      <c r="B27" s="1" t="s">
        <v>123</v>
      </c>
      <c r="D27" s="1"/>
      <c r="E27" s="1"/>
      <c r="F27" s="1"/>
      <c r="G27" s="1"/>
      <c r="H27" s="1"/>
      <c r="I27" s="1"/>
      <c r="J27" s="1"/>
      <c r="K27" s="1"/>
      <c r="L27" s="1"/>
    </row>
    <row r="28" spans="1:39" x14ac:dyDescent="0.2">
      <c r="B28" s="1" t="s">
        <v>107</v>
      </c>
      <c r="C28" s="1"/>
      <c r="D28" s="1"/>
      <c r="E28" s="1"/>
      <c r="F28" s="1"/>
    </row>
    <row r="31" spans="1:39" s="330" customFormat="1" x14ac:dyDescent="0.2"/>
  </sheetData>
  <mergeCells count="16">
    <mergeCell ref="B4:D4"/>
    <mergeCell ref="N4:O4"/>
    <mergeCell ref="L4:M4"/>
    <mergeCell ref="J4:K4"/>
    <mergeCell ref="H4:I4"/>
    <mergeCell ref="E4:G4"/>
    <mergeCell ref="P4:R4"/>
    <mergeCell ref="S4:T4"/>
    <mergeCell ref="U4:V4"/>
    <mergeCell ref="W4:Y4"/>
    <mergeCell ref="AC4:AD4"/>
    <mergeCell ref="AE4:AF4"/>
    <mergeCell ref="Z4:AB4"/>
    <mergeCell ref="AG4:AI4"/>
    <mergeCell ref="AJ4:AK4"/>
    <mergeCell ref="AL4:AM4"/>
  </mergeCells>
  <phoneticPr fontId="3"/>
  <pageMargins left="0.51181102362204722" right="0.51181102362204722" top="0.55118110236220474" bottom="0.55118110236220474" header="0.31496062992125984" footer="0.31496062992125984"/>
  <pageSetup paperSize="9" scale="96" fitToWidth="4" orientation="landscape" r:id="rId1"/>
  <colBreaks count="3" manualBreakCount="3">
    <brk id="11" max="27" man="1"/>
    <brk id="20" max="27" man="1"/>
    <brk id="30" max="2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31"/>
  <sheetViews>
    <sheetView topLeftCell="A6" zoomScaleNormal="100" zoomScaleSheetLayoutView="100" workbookViewId="0">
      <pane xSplit="1" topLeftCell="AO1" activePane="topRight" state="frozen"/>
      <selection activeCell="C50" sqref="C50"/>
      <selection pane="topRight" activeCell="C50" sqref="C50"/>
    </sheetView>
  </sheetViews>
  <sheetFormatPr defaultRowHeight="14" x14ac:dyDescent="0.2"/>
  <cols>
    <col min="1" max="1" width="9.58203125" style="21" customWidth="1"/>
    <col min="2" max="3" width="12.58203125" customWidth="1"/>
    <col min="4" max="4" width="7.58203125" customWidth="1"/>
    <col min="5" max="6" width="12.58203125" customWidth="1"/>
    <col min="7" max="7" width="7.58203125" customWidth="1"/>
    <col min="8" max="9" width="12.58203125" customWidth="1"/>
    <col min="10" max="10" width="7.58203125" customWidth="1"/>
    <col min="11" max="12" width="12.58203125" customWidth="1"/>
    <col min="13" max="13" width="7.58203125" customWidth="1"/>
    <col min="14" max="15" width="12.58203125" customWidth="1"/>
    <col min="16" max="16" width="7.58203125" customWidth="1"/>
    <col min="17" max="18" width="12.58203125" customWidth="1"/>
    <col min="19" max="19" width="7.58203125" customWidth="1"/>
    <col min="20" max="21" width="12.58203125" customWidth="1"/>
    <col min="22" max="22" width="7.58203125" customWidth="1"/>
    <col min="23" max="24" width="12.58203125" customWidth="1"/>
    <col min="25" max="25" width="7.58203125" customWidth="1"/>
    <col min="26" max="27" width="12.58203125" customWidth="1"/>
    <col min="28" max="28" width="7.58203125" customWidth="1"/>
    <col min="29" max="30" width="12.58203125" customWidth="1"/>
    <col min="31" max="31" width="7.58203125" customWidth="1"/>
    <col min="32" max="33" width="12.58203125" customWidth="1"/>
    <col min="34" max="34" width="7.58203125" customWidth="1"/>
    <col min="35" max="36" width="12.58203125" customWidth="1"/>
    <col min="37" max="37" width="7.58203125" customWidth="1"/>
    <col min="38" max="39" width="12.58203125" customWidth="1"/>
    <col min="40" max="40" width="7.58203125" customWidth="1"/>
    <col min="41" max="42" width="12.58203125" customWidth="1"/>
    <col min="43" max="43" width="7.58203125" customWidth="1"/>
    <col min="44" max="45" width="12.58203125" customWidth="1"/>
    <col min="46" max="46" width="7.58203125" customWidth="1"/>
    <col min="47" max="48" width="12.58203125" customWidth="1"/>
    <col min="49" max="49" width="7.58203125" customWidth="1"/>
    <col min="50" max="51" width="12.58203125" customWidth="1"/>
    <col min="52" max="52" width="7.58203125" customWidth="1"/>
    <col min="53" max="58" width="12.58203125" customWidth="1"/>
    <col min="59" max="59" width="7.58203125" customWidth="1"/>
    <col min="60" max="61" width="12.58203125" customWidth="1"/>
    <col min="62" max="62" width="7.58203125" customWidth="1"/>
    <col min="63" max="64" width="12.58203125" customWidth="1"/>
    <col min="65" max="65" width="7.58203125" customWidth="1"/>
  </cols>
  <sheetData>
    <row r="1" spans="1:65" x14ac:dyDescent="0.2">
      <c r="B1" t="s">
        <v>119</v>
      </c>
    </row>
    <row r="2" spans="1:65" ht="14.5" thickBot="1" x14ac:dyDescent="0.25">
      <c r="L2" t="s">
        <v>103</v>
      </c>
      <c r="X2" t="s">
        <v>103</v>
      </c>
      <c r="AJ2" t="s">
        <v>103</v>
      </c>
      <c r="AV2" t="s">
        <v>103</v>
      </c>
      <c r="BF2" t="s">
        <v>103</v>
      </c>
      <c r="BL2" t="s">
        <v>103</v>
      </c>
    </row>
    <row r="3" spans="1:65" ht="14.5" thickBot="1" x14ac:dyDescent="0.25">
      <c r="B3" s="334" t="s">
        <v>37</v>
      </c>
      <c r="C3" s="335"/>
      <c r="D3" s="335"/>
      <c r="E3" s="370"/>
      <c r="F3" s="370"/>
      <c r="G3" s="370"/>
      <c r="H3" s="370"/>
      <c r="I3" s="370"/>
      <c r="J3" s="370"/>
      <c r="K3" s="370"/>
      <c r="L3" s="370"/>
      <c r="M3" s="371"/>
      <c r="N3" s="338" t="s">
        <v>38</v>
      </c>
      <c r="O3" s="365"/>
      <c r="P3" s="339"/>
      <c r="Q3" s="338" t="s">
        <v>39</v>
      </c>
      <c r="R3" s="365"/>
      <c r="S3" s="339"/>
      <c r="T3" s="338" t="s">
        <v>40</v>
      </c>
      <c r="U3" s="365"/>
      <c r="V3" s="365"/>
      <c r="W3" s="372"/>
      <c r="X3" s="372"/>
      <c r="Y3" s="372"/>
      <c r="Z3" s="372"/>
      <c r="AA3" s="372"/>
      <c r="AB3" s="373"/>
      <c r="AC3" s="334" t="s">
        <v>41</v>
      </c>
      <c r="AD3" s="335"/>
      <c r="AE3" s="336"/>
      <c r="AF3" s="338" t="s">
        <v>42</v>
      </c>
      <c r="AG3" s="365"/>
      <c r="AH3" s="339"/>
      <c r="AI3" s="338" t="s">
        <v>43</v>
      </c>
      <c r="AJ3" s="365"/>
      <c r="AK3" s="339"/>
      <c r="AL3" s="338" t="s">
        <v>44</v>
      </c>
      <c r="AM3" s="365"/>
      <c r="AN3" s="339"/>
      <c r="AO3" s="338" t="s">
        <v>45</v>
      </c>
      <c r="AP3" s="365"/>
      <c r="AQ3" s="339"/>
      <c r="AR3" s="365" t="s">
        <v>46</v>
      </c>
      <c r="AS3" s="365"/>
      <c r="AT3" s="339"/>
      <c r="AU3" s="338" t="s">
        <v>47</v>
      </c>
      <c r="AV3" s="365"/>
      <c r="AW3" s="339"/>
      <c r="AX3" s="338" t="s">
        <v>48</v>
      </c>
      <c r="AY3" s="365"/>
      <c r="AZ3" s="365"/>
      <c r="BA3" s="372"/>
      <c r="BB3" s="372"/>
      <c r="BC3" s="372"/>
      <c r="BD3" s="373"/>
      <c r="BE3" s="334" t="s">
        <v>49</v>
      </c>
      <c r="BF3" s="335"/>
      <c r="BG3" s="336"/>
      <c r="BH3" s="334" t="s">
        <v>50</v>
      </c>
      <c r="BI3" s="335"/>
      <c r="BJ3" s="336"/>
      <c r="BK3" s="334" t="s">
        <v>51</v>
      </c>
      <c r="BL3" s="335"/>
      <c r="BM3" s="336"/>
    </row>
    <row r="4" spans="1:65" ht="14.5" thickTop="1" x14ac:dyDescent="0.2">
      <c r="A4" s="387"/>
      <c r="B4" s="383" t="s">
        <v>116</v>
      </c>
      <c r="C4" s="385" t="s">
        <v>93</v>
      </c>
      <c r="D4" s="390" t="s">
        <v>17</v>
      </c>
      <c r="E4" s="363" t="s">
        <v>111</v>
      </c>
      <c r="F4" s="361" t="s">
        <v>95</v>
      </c>
      <c r="G4" s="374" t="s">
        <v>52</v>
      </c>
      <c r="H4" s="363" t="s">
        <v>112</v>
      </c>
      <c r="I4" s="361" t="s">
        <v>96</v>
      </c>
      <c r="J4" s="376" t="s">
        <v>52</v>
      </c>
      <c r="K4" s="359" t="s">
        <v>113</v>
      </c>
      <c r="L4" s="357" t="s">
        <v>97</v>
      </c>
      <c r="M4" s="388" t="s">
        <v>52</v>
      </c>
      <c r="N4" s="348" t="s">
        <v>108</v>
      </c>
      <c r="O4" s="349" t="s">
        <v>93</v>
      </c>
      <c r="P4" s="353" t="s">
        <v>52</v>
      </c>
      <c r="Q4" s="348" t="s">
        <v>108</v>
      </c>
      <c r="R4" s="349" t="s">
        <v>93</v>
      </c>
      <c r="S4" s="353" t="s">
        <v>52</v>
      </c>
      <c r="T4" s="348" t="s">
        <v>108</v>
      </c>
      <c r="U4" s="349" t="s">
        <v>93</v>
      </c>
      <c r="V4" s="351" t="s">
        <v>52</v>
      </c>
      <c r="W4" s="366" t="s">
        <v>53</v>
      </c>
      <c r="X4" s="367"/>
      <c r="Y4" s="368" t="s">
        <v>52</v>
      </c>
      <c r="Z4" s="366" t="s">
        <v>54</v>
      </c>
      <c r="AA4" s="367"/>
      <c r="AB4" s="382" t="s">
        <v>52</v>
      </c>
      <c r="AC4" s="348" t="s">
        <v>108</v>
      </c>
      <c r="AD4" s="349" t="s">
        <v>93</v>
      </c>
      <c r="AE4" s="351" t="s">
        <v>52</v>
      </c>
      <c r="AF4" s="348" t="s">
        <v>108</v>
      </c>
      <c r="AG4" s="349" t="s">
        <v>93</v>
      </c>
      <c r="AH4" s="353" t="s">
        <v>52</v>
      </c>
      <c r="AI4" s="344" t="s">
        <v>108</v>
      </c>
      <c r="AJ4" s="346" t="s">
        <v>93</v>
      </c>
      <c r="AK4" s="353" t="s">
        <v>52</v>
      </c>
      <c r="AL4" s="348" t="s">
        <v>108</v>
      </c>
      <c r="AM4" s="349" t="s">
        <v>93</v>
      </c>
      <c r="AN4" s="353" t="s">
        <v>52</v>
      </c>
      <c r="AO4" s="355" t="s">
        <v>108</v>
      </c>
      <c r="AP4" s="349" t="s">
        <v>93</v>
      </c>
      <c r="AQ4" s="351" t="s">
        <v>52</v>
      </c>
      <c r="AR4" s="348" t="s">
        <v>108</v>
      </c>
      <c r="AS4" s="349" t="s">
        <v>93</v>
      </c>
      <c r="AT4" s="353" t="s">
        <v>52</v>
      </c>
      <c r="AU4" s="348" t="s">
        <v>108</v>
      </c>
      <c r="AV4" s="349" t="s">
        <v>93</v>
      </c>
      <c r="AW4" s="353" t="s">
        <v>52</v>
      </c>
      <c r="AX4" s="348" t="s">
        <v>108</v>
      </c>
      <c r="AY4" s="349" t="s">
        <v>93</v>
      </c>
      <c r="AZ4" s="351" t="s">
        <v>52</v>
      </c>
      <c r="BA4" s="378" t="s">
        <v>114</v>
      </c>
      <c r="BB4" s="379"/>
      <c r="BC4" s="380" t="s">
        <v>115</v>
      </c>
      <c r="BD4" s="381"/>
      <c r="BE4" s="348" t="s">
        <v>108</v>
      </c>
      <c r="BF4" s="349" t="s">
        <v>93</v>
      </c>
      <c r="BG4" s="353" t="s">
        <v>52</v>
      </c>
      <c r="BH4" s="348" t="s">
        <v>108</v>
      </c>
      <c r="BI4" s="349" t="s">
        <v>93</v>
      </c>
      <c r="BJ4" s="353" t="s">
        <v>52</v>
      </c>
      <c r="BK4" s="348" t="s">
        <v>108</v>
      </c>
      <c r="BL4" s="349" t="s">
        <v>93</v>
      </c>
      <c r="BM4" s="353" t="s">
        <v>52</v>
      </c>
    </row>
    <row r="5" spans="1:65" x14ac:dyDescent="0.2">
      <c r="A5" s="387"/>
      <c r="B5" s="384"/>
      <c r="C5" s="386"/>
      <c r="D5" s="391"/>
      <c r="E5" s="364"/>
      <c r="F5" s="362"/>
      <c r="G5" s="375"/>
      <c r="H5" s="364"/>
      <c r="I5" s="362"/>
      <c r="J5" s="377"/>
      <c r="K5" s="360"/>
      <c r="L5" s="358"/>
      <c r="M5" s="389"/>
      <c r="N5" s="345"/>
      <c r="O5" s="350"/>
      <c r="P5" s="354"/>
      <c r="Q5" s="345"/>
      <c r="R5" s="350"/>
      <c r="S5" s="354"/>
      <c r="T5" s="345"/>
      <c r="U5" s="350"/>
      <c r="V5" s="352"/>
      <c r="W5" s="128" t="s">
        <v>108</v>
      </c>
      <c r="X5" s="129" t="s">
        <v>93</v>
      </c>
      <c r="Y5" s="369"/>
      <c r="Z5" s="128" t="s">
        <v>108</v>
      </c>
      <c r="AA5" s="129" t="s">
        <v>93</v>
      </c>
      <c r="AB5" s="354"/>
      <c r="AC5" s="345"/>
      <c r="AD5" s="350"/>
      <c r="AE5" s="352"/>
      <c r="AF5" s="345"/>
      <c r="AG5" s="350"/>
      <c r="AH5" s="354"/>
      <c r="AI5" s="345"/>
      <c r="AJ5" s="347"/>
      <c r="AK5" s="354"/>
      <c r="AL5" s="345"/>
      <c r="AM5" s="350"/>
      <c r="AN5" s="354"/>
      <c r="AO5" s="347"/>
      <c r="AP5" s="350"/>
      <c r="AQ5" s="352"/>
      <c r="AR5" s="345"/>
      <c r="AS5" s="350"/>
      <c r="AT5" s="354"/>
      <c r="AU5" s="345"/>
      <c r="AV5" s="350"/>
      <c r="AW5" s="354"/>
      <c r="AX5" s="345"/>
      <c r="AY5" s="350"/>
      <c r="AZ5" s="352"/>
      <c r="BA5" s="128" t="s">
        <v>108</v>
      </c>
      <c r="BB5" s="130" t="s">
        <v>93</v>
      </c>
      <c r="BC5" s="131" t="s">
        <v>108</v>
      </c>
      <c r="BD5" s="132" t="s">
        <v>93</v>
      </c>
      <c r="BE5" s="345"/>
      <c r="BF5" s="350"/>
      <c r="BG5" s="354"/>
      <c r="BH5" s="345"/>
      <c r="BI5" s="350"/>
      <c r="BJ5" s="354"/>
      <c r="BK5" s="345"/>
      <c r="BL5" s="350"/>
      <c r="BM5" s="354"/>
    </row>
    <row r="6" spans="1:65" ht="20.149999999999999" customHeight="1" x14ac:dyDescent="0.2">
      <c r="A6" s="32" t="s">
        <v>18</v>
      </c>
      <c r="B6" s="244">
        <v>76731629</v>
      </c>
      <c r="C6" s="245">
        <v>76720387</v>
      </c>
      <c r="D6" s="246" t="str">
        <f>IF(B6=0,IF(C6=0," "," 皆  減"),IF(B6=0," 皆  増",IF(ROUND((B6-C6)/C6*100,1)=0,"    0.0",ROUND((B6-C6)/C6*100,1))))</f>
        <v xml:space="preserve">    0.0</v>
      </c>
      <c r="E6" s="270">
        <v>25570537</v>
      </c>
      <c r="F6" s="271">
        <v>25264621</v>
      </c>
      <c r="G6" s="246">
        <f>IF(E6=0,IF(F6=0," "," 皆  減"),IF(E6=0," 皆  増",IF(ROUND((E6-F6)/F6*100,1)=0,"    0.0",ROUND((E6-F6)/F6*100,1))))</f>
        <v>1.2</v>
      </c>
      <c r="H6" s="272">
        <v>6930138</v>
      </c>
      <c r="I6" s="271">
        <v>7992492</v>
      </c>
      <c r="J6" s="273">
        <f>IF(H6=0,IF(I6=0," "," 皆  減"),IF(H6=0," 皆  増",IF(ROUND((H6-I6)/I6*100,1)=0,"    0.0",ROUND((H6-I6)/I6*100,1))))</f>
        <v>-13.3</v>
      </c>
      <c r="K6" s="274">
        <v>32016888</v>
      </c>
      <c r="L6" s="275">
        <v>31419468</v>
      </c>
      <c r="M6" s="276">
        <f>IF(K6=0,IF(L6=0," "," 皆  減"),IF(K6=0," 皆  増",IF(ROUND((K6-L6)/L6*100,1)=0,"    0.0",ROUND((K6-L6)/L6*100,1))))</f>
        <v>1.9</v>
      </c>
      <c r="N6" s="133">
        <v>1415045</v>
      </c>
      <c r="O6" s="134">
        <v>1405879</v>
      </c>
      <c r="P6" s="123">
        <f>((N6/O6)-1)</f>
        <v>6.5197645032040175E-3</v>
      </c>
      <c r="Q6" s="133">
        <v>470549</v>
      </c>
      <c r="R6" s="134">
        <v>458407</v>
      </c>
      <c r="S6" s="123">
        <f>((Q6/R6)-1)</f>
        <v>2.6487379119428889E-2</v>
      </c>
      <c r="T6" s="133">
        <v>18914445</v>
      </c>
      <c r="U6" s="134">
        <v>18014953</v>
      </c>
      <c r="V6" s="135">
        <f>((T6/U6)-1)</f>
        <v>4.9930299568364145E-2</v>
      </c>
      <c r="W6" s="136">
        <v>16216359</v>
      </c>
      <c r="X6" s="134">
        <v>15770703</v>
      </c>
      <c r="Y6" s="137">
        <f>((W6/X6)-1)</f>
        <v>2.8258473956424224E-2</v>
      </c>
      <c r="Z6" s="136">
        <v>2698086</v>
      </c>
      <c r="AA6" s="134">
        <v>2244250</v>
      </c>
      <c r="AB6" s="123">
        <f>((Z6/AA6)-1)</f>
        <v>0.20222167762058585</v>
      </c>
      <c r="AC6" s="133">
        <v>11077597</v>
      </c>
      <c r="AD6" s="134">
        <v>11155219</v>
      </c>
      <c r="AE6" s="123">
        <f>((AC6/AD6)-1)</f>
        <v>-6.9583573392866249E-3</v>
      </c>
      <c r="AF6" s="138">
        <f>AI6-B6-N6-Q6-T6-AC6</f>
        <v>2432518</v>
      </c>
      <c r="AG6" s="134">
        <v>2285006</v>
      </c>
      <c r="AH6" s="123">
        <f>((AF6/AG6)-1)</f>
        <v>6.4556504446815488E-2</v>
      </c>
      <c r="AI6" s="139">
        <v>111041783</v>
      </c>
      <c r="AJ6" s="140">
        <v>110039851</v>
      </c>
      <c r="AK6" s="123">
        <f>((AI6/AJ6)-1)</f>
        <v>9.1051740882490684E-3</v>
      </c>
      <c r="AL6" s="133">
        <v>249709</v>
      </c>
      <c r="AM6" s="134">
        <v>332791</v>
      </c>
      <c r="AN6" s="123">
        <f>((AL6/AM6)-1)</f>
        <v>-0.2496521841035364</v>
      </c>
      <c r="AO6" s="141">
        <v>2558546</v>
      </c>
      <c r="AP6" s="134">
        <v>2626633</v>
      </c>
      <c r="AQ6" s="123">
        <f>((AO6/AP6)-1)</f>
        <v>-2.5921778946659035E-2</v>
      </c>
      <c r="AR6" s="133">
        <v>44695565</v>
      </c>
      <c r="AS6" s="134">
        <v>47328030</v>
      </c>
      <c r="AT6" s="123">
        <f>((AR6/AS6)-1)</f>
        <v>-5.5621689725940393E-2</v>
      </c>
      <c r="AU6" s="133">
        <v>4317022</v>
      </c>
      <c r="AV6" s="134">
        <v>1910288</v>
      </c>
      <c r="AW6" s="123">
        <f>((AU6/AV6)-1)</f>
        <v>1.2598801856055211</v>
      </c>
      <c r="AX6" s="133">
        <v>11144824</v>
      </c>
      <c r="AY6" s="134">
        <v>17401110</v>
      </c>
      <c r="AZ6" s="123">
        <f>((AX6/AY6)-1)</f>
        <v>-0.35953373089417862</v>
      </c>
      <c r="BA6" s="136">
        <v>2305524</v>
      </c>
      <c r="BB6" s="142">
        <v>3971810</v>
      </c>
      <c r="BC6" s="141">
        <v>0</v>
      </c>
      <c r="BD6" s="143">
        <v>0</v>
      </c>
      <c r="BE6" s="133">
        <f>BH6-AL6-AO6-AR6-AU6-AX6</f>
        <v>8799670</v>
      </c>
      <c r="BF6" s="134">
        <v>10569464</v>
      </c>
      <c r="BG6" s="123">
        <f>((BE6/BF6)-1)</f>
        <v>-0.16744406338864493</v>
      </c>
      <c r="BH6" s="133">
        <f>BK6-AI6</f>
        <v>71765336</v>
      </c>
      <c r="BI6" s="134">
        <v>80168316</v>
      </c>
      <c r="BJ6" s="123">
        <f>((BH6/BI6)-1)</f>
        <v>-0.10481672086014626</v>
      </c>
      <c r="BK6" s="133">
        <v>182807119</v>
      </c>
      <c r="BL6" s="134">
        <v>190208167</v>
      </c>
      <c r="BM6" s="123">
        <f>((BK6/BL6)-1)</f>
        <v>-3.8910253522394744E-2</v>
      </c>
    </row>
    <row r="7" spans="1:65" ht="20.149999999999999" customHeight="1" x14ac:dyDescent="0.2">
      <c r="A7" s="32" t="s">
        <v>19</v>
      </c>
      <c r="B7" s="247">
        <v>27230269</v>
      </c>
      <c r="C7" s="248">
        <v>26410821</v>
      </c>
      <c r="D7" s="249">
        <f>IF(B7=0,IF(C7=0," "," 皆  減"),IF(B7=0," 皆  増",IF(ROUND((B7-C7)/C7*100,1)=0,"    0.0",ROUND((B7-C7)/C7*100,1))))</f>
        <v>3.1</v>
      </c>
      <c r="E7" s="277">
        <v>9280560</v>
      </c>
      <c r="F7" s="278">
        <v>9054250</v>
      </c>
      <c r="G7" s="249">
        <f>IF(E7=0,IF(F7=0," "," 皆  減"),IF(E7=0," 皆  増",IF(ROUND((E7-F7)/F7*100,1)=0,"    0.0",ROUND((E7-F7)/F7*100,1))))</f>
        <v>2.5</v>
      </c>
      <c r="H7" s="279">
        <v>1930805</v>
      </c>
      <c r="I7" s="278">
        <v>1908896</v>
      </c>
      <c r="J7" s="280">
        <f>IF(H7=0,IF(I7=0," "," 皆  減"),IF(H7=0," 皆  増",IF(ROUND((H7-I7)/I7*100,1)=0,"    0.0",ROUND((H7-I7)/I7*100,1))))</f>
        <v>1.1000000000000001</v>
      </c>
      <c r="K7" s="281">
        <v>14198465</v>
      </c>
      <c r="L7" s="282">
        <v>13652410</v>
      </c>
      <c r="M7" s="283">
        <f>IF(K7=0,IF(L7=0," "," 皆  減"),IF(K7=0," 皆  増",IF(ROUND((K7-L7)/L7*100,1)=0,"    0.0",ROUND((K7-L7)/L7*100,1))))</f>
        <v>4</v>
      </c>
      <c r="N7" s="133">
        <v>601125</v>
      </c>
      <c r="O7" s="134">
        <v>595898</v>
      </c>
      <c r="P7" s="123">
        <f t="shared" ref="P7:P15" si="0">((N7/O7)-1)</f>
        <v>8.7716354141145203E-3</v>
      </c>
      <c r="Q7" s="133">
        <v>178357</v>
      </c>
      <c r="R7" s="134">
        <v>175175</v>
      </c>
      <c r="S7" s="123">
        <f t="shared" ref="S7:S15" si="1">((Q7/R7)-1)</f>
        <v>1.8164692450406639E-2</v>
      </c>
      <c r="T7" s="133">
        <v>11977745</v>
      </c>
      <c r="U7" s="134">
        <v>11421743</v>
      </c>
      <c r="V7" s="135">
        <f t="shared" ref="V7:V15" si="2">((T7/U7)-1)</f>
        <v>4.8679260249508305E-2</v>
      </c>
      <c r="W7" s="136">
        <v>9587039</v>
      </c>
      <c r="X7" s="134">
        <v>9443229</v>
      </c>
      <c r="Y7" s="137">
        <f t="shared" ref="Y7:Y15" si="3">((W7/X7)-1)</f>
        <v>1.5228901046453469E-2</v>
      </c>
      <c r="Z7" s="136">
        <v>2390706</v>
      </c>
      <c r="AA7" s="134">
        <v>1978514</v>
      </c>
      <c r="AB7" s="123">
        <f t="shared" ref="AB7:AB15" si="4">((Z7/AA7)-1)</f>
        <v>0.20833413359723507</v>
      </c>
      <c r="AC7" s="133">
        <v>4349609</v>
      </c>
      <c r="AD7" s="134">
        <v>4375073</v>
      </c>
      <c r="AE7" s="123">
        <f t="shared" ref="AE7:AE15" si="5">((AC7/AD7)-1)</f>
        <v>-5.8202457421853149E-3</v>
      </c>
      <c r="AF7" s="138">
        <f t="shared" ref="AF7:AF15" si="6">AI7-B7-N7-Q7-T7-AC7</f>
        <v>882390</v>
      </c>
      <c r="AG7" s="134">
        <v>764226</v>
      </c>
      <c r="AH7" s="123">
        <f t="shared" ref="AH7:AH15" si="7">((AF7/AG7)-1)</f>
        <v>0.15461918333058544</v>
      </c>
      <c r="AI7" s="139">
        <v>45219495</v>
      </c>
      <c r="AJ7" s="140">
        <v>43742936</v>
      </c>
      <c r="AK7" s="123">
        <f t="shared" ref="AK7:AK15" si="8">((AI7/AJ7)-1)</f>
        <v>3.3755370238522708E-2</v>
      </c>
      <c r="AL7" s="133">
        <v>894973</v>
      </c>
      <c r="AM7" s="134">
        <v>734386</v>
      </c>
      <c r="AN7" s="123">
        <f t="shared" ref="AN7:AN15" si="9">((AL7/AM7)-1)</f>
        <v>0.21866838420122381</v>
      </c>
      <c r="AO7" s="141">
        <v>1487336</v>
      </c>
      <c r="AP7" s="134">
        <v>1413336</v>
      </c>
      <c r="AQ7" s="123">
        <f t="shared" ref="AQ7:AQ15" si="10">((AO7/AP7)-1)</f>
        <v>5.2358391776619273E-2</v>
      </c>
      <c r="AR7" s="133">
        <v>17547638</v>
      </c>
      <c r="AS7" s="134">
        <v>18402019</v>
      </c>
      <c r="AT7" s="123">
        <f t="shared" ref="AT7:AT15" si="11">((AR7/AS7)-1)</f>
        <v>-4.6428655464381352E-2</v>
      </c>
      <c r="AU7" s="133">
        <v>701642</v>
      </c>
      <c r="AV7" s="134">
        <v>650968</v>
      </c>
      <c r="AW7" s="123">
        <f t="shared" ref="AW7:AW15" si="12">((AU7/AV7)-1)</f>
        <v>7.7844072212458926E-2</v>
      </c>
      <c r="AX7" s="133">
        <v>4632500</v>
      </c>
      <c r="AY7" s="134">
        <v>2720177</v>
      </c>
      <c r="AZ7" s="123">
        <f t="shared" ref="AZ7:AZ15" si="13">((AX7/AY7)-1)</f>
        <v>0.70301417885674344</v>
      </c>
      <c r="BA7" s="136">
        <v>405000</v>
      </c>
      <c r="BB7" s="142">
        <v>933577</v>
      </c>
      <c r="BC7" s="141">
        <v>0</v>
      </c>
      <c r="BD7" s="143">
        <v>0</v>
      </c>
      <c r="BE7" s="133">
        <f t="shared" ref="BE7:BE15" si="14">BH7-AL7-AO7-AR7-AU7-AX7</f>
        <v>6643542</v>
      </c>
      <c r="BF7" s="134">
        <v>5331550</v>
      </c>
      <c r="BG7" s="123">
        <f t="shared" ref="BG7:BG15" si="15">((BE7/BF7)-1)</f>
        <v>0.24608078326190319</v>
      </c>
      <c r="BH7" s="133">
        <f t="shared" ref="BH7:BH15" si="16">BK7-AI7</f>
        <v>31907631</v>
      </c>
      <c r="BI7" s="134">
        <v>29252436</v>
      </c>
      <c r="BJ7" s="123">
        <f t="shared" ref="BJ7:BJ15" si="17">((BH7/BI7)-1)</f>
        <v>9.0768338062512166E-2</v>
      </c>
      <c r="BK7" s="133">
        <v>77127126</v>
      </c>
      <c r="BL7" s="134">
        <v>72995372</v>
      </c>
      <c r="BM7" s="123">
        <f t="shared" ref="BM7:BM15" si="18">((BK7/BL7)-1)</f>
        <v>5.6602958335495668E-2</v>
      </c>
    </row>
    <row r="8" spans="1:65" ht="20.149999999999999" customHeight="1" x14ac:dyDescent="0.2">
      <c r="A8" s="32" t="s">
        <v>20</v>
      </c>
      <c r="B8" s="247">
        <v>6604743</v>
      </c>
      <c r="C8" s="248">
        <v>6699794</v>
      </c>
      <c r="D8" s="249">
        <f t="shared" ref="D8:D15" si="19">IF(B8=0,IF(C8=0," "," 皆  減"),IF(B8=0," 皆  増",IF(ROUND((B8-C8)/C8*100,1)=0,"    0.0",ROUND((B8-C8)/C8*100,1))))</f>
        <v>-1.4</v>
      </c>
      <c r="E8" s="277">
        <v>2227954</v>
      </c>
      <c r="F8" s="278">
        <v>2165284</v>
      </c>
      <c r="G8" s="249">
        <f t="shared" ref="G8:G15" si="20">IF(E8=0,IF(F8=0," "," 皆  減"),IF(E8=0," 皆  増",IF(ROUND((E8-F8)/F8*100,1)=0,"    0.0",ROUND((E8-F8)/F8*100,1))))</f>
        <v>2.9</v>
      </c>
      <c r="H8" s="279">
        <v>347545</v>
      </c>
      <c r="I8" s="278">
        <v>428203</v>
      </c>
      <c r="J8" s="280">
        <f t="shared" ref="J8:J15" si="21">IF(H8=0,IF(I8=0," "," 皆  減"),IF(H8=0," 皆  増",IF(ROUND((H8-I8)/I8*100,1)=0,"    0.0",ROUND((H8-I8)/I8*100,1))))</f>
        <v>-18.8</v>
      </c>
      <c r="K8" s="281">
        <v>3567469</v>
      </c>
      <c r="L8" s="282">
        <v>3645231</v>
      </c>
      <c r="M8" s="283">
        <f t="shared" ref="M8:M15" si="22">IF(K8=0,IF(L8=0," "," 皆  減"),IF(K8=0," 皆  増",IF(ROUND((K8-L8)/L8*100,1)=0,"    0.0",ROUND((K8-L8)/L8*100,1))))</f>
        <v>-2.1</v>
      </c>
      <c r="N8" s="133">
        <v>155368</v>
      </c>
      <c r="O8" s="134">
        <v>153798</v>
      </c>
      <c r="P8" s="123">
        <f t="shared" si="0"/>
        <v>1.0208195165086753E-2</v>
      </c>
      <c r="Q8" s="133">
        <v>33563</v>
      </c>
      <c r="R8" s="134">
        <v>31312</v>
      </c>
      <c r="S8" s="123">
        <f t="shared" si="1"/>
        <v>7.1889371486969944E-2</v>
      </c>
      <c r="T8" s="133">
        <v>3701155</v>
      </c>
      <c r="U8" s="134">
        <v>3733657</v>
      </c>
      <c r="V8" s="135">
        <f t="shared" si="2"/>
        <v>-8.7051381527547544E-3</v>
      </c>
      <c r="W8" s="136">
        <v>2943474</v>
      </c>
      <c r="X8" s="134">
        <v>2989827</v>
      </c>
      <c r="Y8" s="137">
        <f t="shared" si="3"/>
        <v>-1.550357261473656E-2</v>
      </c>
      <c r="Z8" s="136">
        <v>757681</v>
      </c>
      <c r="AA8" s="134">
        <v>743830</v>
      </c>
      <c r="AB8" s="123">
        <f t="shared" si="4"/>
        <v>1.8621190325746495E-2</v>
      </c>
      <c r="AC8" s="133">
        <v>1058847</v>
      </c>
      <c r="AD8" s="134">
        <v>1082344</v>
      </c>
      <c r="AE8" s="123">
        <f t="shared" si="5"/>
        <v>-2.1709364120834018E-2</v>
      </c>
      <c r="AF8" s="138">
        <f t="shared" si="6"/>
        <v>220826</v>
      </c>
      <c r="AG8" s="134">
        <v>194244</v>
      </c>
      <c r="AH8" s="123">
        <f t="shared" si="7"/>
        <v>0.13684849982496239</v>
      </c>
      <c r="AI8" s="139">
        <v>11774502</v>
      </c>
      <c r="AJ8" s="140">
        <v>11895149</v>
      </c>
      <c r="AK8" s="123">
        <f t="shared" si="8"/>
        <v>-1.0142537937103624E-2</v>
      </c>
      <c r="AL8" s="133">
        <v>17047</v>
      </c>
      <c r="AM8" s="134">
        <v>17772</v>
      </c>
      <c r="AN8" s="123">
        <f t="shared" si="9"/>
        <v>-4.0794508215169945E-2</v>
      </c>
      <c r="AO8" s="141">
        <v>289157</v>
      </c>
      <c r="AP8" s="134">
        <v>301807</v>
      </c>
      <c r="AQ8" s="123">
        <f t="shared" si="10"/>
        <v>-4.1914203447898868E-2</v>
      </c>
      <c r="AR8" s="133">
        <v>4412304</v>
      </c>
      <c r="AS8" s="134">
        <v>4514007</v>
      </c>
      <c r="AT8" s="123">
        <f t="shared" si="11"/>
        <v>-2.2530536616358843E-2</v>
      </c>
      <c r="AU8" s="133">
        <v>548872</v>
      </c>
      <c r="AV8" s="134">
        <v>294333</v>
      </c>
      <c r="AW8" s="123">
        <f t="shared" si="12"/>
        <v>0.86479939388379834</v>
      </c>
      <c r="AX8" s="133">
        <v>1392297</v>
      </c>
      <c r="AY8" s="134">
        <v>989507</v>
      </c>
      <c r="AZ8" s="123">
        <f t="shared" si="13"/>
        <v>0.40706129415961678</v>
      </c>
      <c r="BA8" s="136">
        <v>98697</v>
      </c>
      <c r="BB8" s="142">
        <v>211807</v>
      </c>
      <c r="BC8" s="141">
        <v>0</v>
      </c>
      <c r="BD8" s="143">
        <v>0</v>
      </c>
      <c r="BE8" s="133">
        <f t="shared" si="14"/>
        <v>3473126</v>
      </c>
      <c r="BF8" s="134">
        <v>3641277</v>
      </c>
      <c r="BG8" s="123">
        <f t="shared" si="15"/>
        <v>-4.6179128915487588E-2</v>
      </c>
      <c r="BH8" s="133">
        <f t="shared" si="16"/>
        <v>10132803</v>
      </c>
      <c r="BI8" s="134">
        <v>9758703</v>
      </c>
      <c r="BJ8" s="123">
        <f t="shared" si="17"/>
        <v>3.8335012347439967E-2</v>
      </c>
      <c r="BK8" s="133">
        <v>21907305</v>
      </c>
      <c r="BL8" s="134">
        <v>21653852</v>
      </c>
      <c r="BM8" s="123">
        <f t="shared" si="18"/>
        <v>1.1704753500670462E-2</v>
      </c>
    </row>
    <row r="9" spans="1:65" ht="20.149999999999999" customHeight="1" x14ac:dyDescent="0.2">
      <c r="A9" s="32" t="s">
        <v>21</v>
      </c>
      <c r="B9" s="247">
        <v>5442425</v>
      </c>
      <c r="C9" s="248">
        <v>5353010</v>
      </c>
      <c r="D9" s="249">
        <f t="shared" si="19"/>
        <v>1.7</v>
      </c>
      <c r="E9" s="277">
        <v>2027790</v>
      </c>
      <c r="F9" s="278">
        <v>1998865</v>
      </c>
      <c r="G9" s="249">
        <f t="shared" si="20"/>
        <v>1.4</v>
      </c>
      <c r="H9" s="279">
        <v>435397</v>
      </c>
      <c r="I9" s="278">
        <v>407608</v>
      </c>
      <c r="J9" s="280">
        <f t="shared" si="21"/>
        <v>6.8</v>
      </c>
      <c r="K9" s="281">
        <v>2492568</v>
      </c>
      <c r="L9" s="282">
        <v>2462075</v>
      </c>
      <c r="M9" s="283">
        <f t="shared" si="22"/>
        <v>1.2</v>
      </c>
      <c r="N9" s="133">
        <v>239294</v>
      </c>
      <c r="O9" s="134">
        <v>237356</v>
      </c>
      <c r="P9" s="123">
        <f t="shared" si="0"/>
        <v>8.1649505384318033E-3</v>
      </c>
      <c r="Q9" s="133">
        <v>33024</v>
      </c>
      <c r="R9" s="134">
        <v>28180</v>
      </c>
      <c r="S9" s="123">
        <f t="shared" si="1"/>
        <v>0.17189496096522361</v>
      </c>
      <c r="T9" s="133">
        <v>7529483</v>
      </c>
      <c r="U9" s="134">
        <v>7147681</v>
      </c>
      <c r="V9" s="135">
        <f t="shared" si="2"/>
        <v>5.3416205899507796E-2</v>
      </c>
      <c r="W9" s="136">
        <v>5779333</v>
      </c>
      <c r="X9" s="134">
        <v>5901419</v>
      </c>
      <c r="Y9" s="137">
        <f t="shared" si="3"/>
        <v>-2.0687566837738536E-2</v>
      </c>
      <c r="Z9" s="136">
        <v>1750150</v>
      </c>
      <c r="AA9" s="134">
        <v>1246262</v>
      </c>
      <c r="AB9" s="123">
        <f t="shared" si="4"/>
        <v>0.4043194769639129</v>
      </c>
      <c r="AC9" s="133">
        <v>1083745</v>
      </c>
      <c r="AD9" s="134">
        <v>1103652</v>
      </c>
      <c r="AE9" s="123">
        <f t="shared" si="5"/>
        <v>-1.8037388597130222E-2</v>
      </c>
      <c r="AF9" s="138">
        <f t="shared" si="6"/>
        <v>202607</v>
      </c>
      <c r="AG9" s="134">
        <v>171870</v>
      </c>
      <c r="AH9" s="123">
        <f t="shared" si="7"/>
        <v>0.17883865712457081</v>
      </c>
      <c r="AI9" s="139">
        <v>14530578</v>
      </c>
      <c r="AJ9" s="140">
        <v>14041749</v>
      </c>
      <c r="AK9" s="123">
        <f t="shared" si="8"/>
        <v>3.4812543651079331E-2</v>
      </c>
      <c r="AL9" s="133">
        <v>448089</v>
      </c>
      <c r="AM9" s="134">
        <v>452590</v>
      </c>
      <c r="AN9" s="123">
        <f t="shared" si="9"/>
        <v>-9.9449833182350122E-3</v>
      </c>
      <c r="AO9" s="141">
        <v>210516</v>
      </c>
      <c r="AP9" s="134">
        <v>211445</v>
      </c>
      <c r="AQ9" s="123">
        <f t="shared" si="10"/>
        <v>-4.3935775260706134E-3</v>
      </c>
      <c r="AR9" s="133">
        <v>5753310</v>
      </c>
      <c r="AS9" s="134">
        <v>6712461</v>
      </c>
      <c r="AT9" s="123">
        <f t="shared" si="11"/>
        <v>-0.14289110953493811</v>
      </c>
      <c r="AU9" s="133">
        <v>1197972</v>
      </c>
      <c r="AV9" s="134">
        <v>1566175</v>
      </c>
      <c r="AW9" s="123">
        <f t="shared" si="12"/>
        <v>-0.23509697192203938</v>
      </c>
      <c r="AX9" s="133">
        <v>2082486</v>
      </c>
      <c r="AY9" s="134">
        <v>2796081</v>
      </c>
      <c r="AZ9" s="123">
        <f t="shared" si="13"/>
        <v>-0.25521256358453137</v>
      </c>
      <c r="BA9" s="136">
        <v>82586</v>
      </c>
      <c r="BB9" s="142">
        <v>167681</v>
      </c>
      <c r="BC9" s="141">
        <v>0</v>
      </c>
      <c r="BD9" s="143">
        <v>0</v>
      </c>
      <c r="BE9" s="133">
        <f t="shared" si="14"/>
        <v>2686930</v>
      </c>
      <c r="BF9" s="134">
        <v>2083168</v>
      </c>
      <c r="BG9" s="123">
        <f t="shared" si="15"/>
        <v>0.28982876081045794</v>
      </c>
      <c r="BH9" s="133">
        <f t="shared" si="16"/>
        <v>12379303</v>
      </c>
      <c r="BI9" s="134">
        <v>13821920</v>
      </c>
      <c r="BJ9" s="123">
        <f t="shared" si="17"/>
        <v>-0.10437167918784074</v>
      </c>
      <c r="BK9" s="133">
        <v>26909881</v>
      </c>
      <c r="BL9" s="134">
        <v>27863669</v>
      </c>
      <c r="BM9" s="123">
        <f t="shared" si="18"/>
        <v>-3.4230524343366264E-2</v>
      </c>
    </row>
    <row r="10" spans="1:65" ht="20.149999999999999" customHeight="1" x14ac:dyDescent="0.2">
      <c r="A10" s="32" t="s">
        <v>22</v>
      </c>
      <c r="B10" s="247">
        <v>5302695</v>
      </c>
      <c r="C10" s="248">
        <v>5329106</v>
      </c>
      <c r="D10" s="250">
        <f t="shared" si="19"/>
        <v>-0.5</v>
      </c>
      <c r="E10" s="277">
        <v>1802799</v>
      </c>
      <c r="F10" s="278">
        <v>1805093</v>
      </c>
      <c r="G10" s="249">
        <f t="shared" si="20"/>
        <v>-0.1</v>
      </c>
      <c r="H10" s="279">
        <v>306508</v>
      </c>
      <c r="I10" s="278">
        <v>393420</v>
      </c>
      <c r="J10" s="280">
        <f t="shared" si="21"/>
        <v>-22.1</v>
      </c>
      <c r="K10" s="281">
        <v>2848644</v>
      </c>
      <c r="L10" s="282">
        <v>2788650</v>
      </c>
      <c r="M10" s="283">
        <f t="shared" si="22"/>
        <v>2.2000000000000002</v>
      </c>
      <c r="N10" s="133">
        <v>121860</v>
      </c>
      <c r="O10" s="134">
        <v>120616</v>
      </c>
      <c r="P10" s="123">
        <f t="shared" si="0"/>
        <v>1.0313722889168986E-2</v>
      </c>
      <c r="Q10" s="133">
        <v>55301</v>
      </c>
      <c r="R10" s="134">
        <v>48944</v>
      </c>
      <c r="S10" s="123">
        <f t="shared" si="1"/>
        <v>0.1298831317423994</v>
      </c>
      <c r="T10" s="133">
        <v>2521773</v>
      </c>
      <c r="U10" s="134">
        <v>2492323</v>
      </c>
      <c r="V10" s="135">
        <f t="shared" si="2"/>
        <v>1.1816285449357977E-2</v>
      </c>
      <c r="W10" s="136">
        <v>1944474</v>
      </c>
      <c r="X10" s="134">
        <v>1925666</v>
      </c>
      <c r="Y10" s="137">
        <f t="shared" si="3"/>
        <v>9.7670104784526313E-3</v>
      </c>
      <c r="Z10" s="136">
        <v>577299</v>
      </c>
      <c r="AA10" s="134">
        <v>566657</v>
      </c>
      <c r="AB10" s="123">
        <f t="shared" si="4"/>
        <v>1.8780320370171077E-2</v>
      </c>
      <c r="AC10" s="133">
        <v>832758</v>
      </c>
      <c r="AD10" s="134">
        <v>830518</v>
      </c>
      <c r="AE10" s="123">
        <f t="shared" si="5"/>
        <v>2.6971119229204366E-3</v>
      </c>
      <c r="AF10" s="138">
        <f t="shared" si="6"/>
        <v>166519</v>
      </c>
      <c r="AG10" s="134">
        <v>142872</v>
      </c>
      <c r="AH10" s="123">
        <f t="shared" si="7"/>
        <v>0.16551178677417555</v>
      </c>
      <c r="AI10" s="139">
        <v>9000906</v>
      </c>
      <c r="AJ10" s="140">
        <v>8964379</v>
      </c>
      <c r="AK10" s="123">
        <f t="shared" si="8"/>
        <v>4.0746826969275673E-3</v>
      </c>
      <c r="AL10" s="133">
        <v>17444</v>
      </c>
      <c r="AM10" s="134">
        <v>31549</v>
      </c>
      <c r="AN10" s="123">
        <f t="shared" si="9"/>
        <v>-0.44708231639671625</v>
      </c>
      <c r="AO10" s="141">
        <v>181132</v>
      </c>
      <c r="AP10" s="134">
        <v>186397</v>
      </c>
      <c r="AQ10" s="123">
        <f t="shared" si="10"/>
        <v>-2.8246162760130256E-2</v>
      </c>
      <c r="AR10" s="133">
        <v>3564662</v>
      </c>
      <c r="AS10" s="134">
        <v>4320123</v>
      </c>
      <c r="AT10" s="123">
        <f t="shared" si="11"/>
        <v>-0.17487025253679123</v>
      </c>
      <c r="AU10" s="133">
        <v>646938</v>
      </c>
      <c r="AV10" s="134">
        <v>364171</v>
      </c>
      <c r="AW10" s="123">
        <f t="shared" si="12"/>
        <v>0.77646764843988136</v>
      </c>
      <c r="AX10" s="133">
        <v>249600</v>
      </c>
      <c r="AY10" s="134">
        <v>833400</v>
      </c>
      <c r="AZ10" s="123">
        <f t="shared" si="13"/>
        <v>-0.70050395968322532</v>
      </c>
      <c r="BA10" s="136">
        <v>81400</v>
      </c>
      <c r="BB10" s="142">
        <v>191000</v>
      </c>
      <c r="BC10" s="141">
        <v>0</v>
      </c>
      <c r="BD10" s="143">
        <v>0</v>
      </c>
      <c r="BE10" s="133">
        <f t="shared" si="14"/>
        <v>1788091</v>
      </c>
      <c r="BF10" s="134">
        <v>1901569</v>
      </c>
      <c r="BG10" s="123">
        <f t="shared" si="15"/>
        <v>-5.9675983359005147E-2</v>
      </c>
      <c r="BH10" s="133">
        <f t="shared" si="16"/>
        <v>6447867</v>
      </c>
      <c r="BI10" s="134">
        <v>7637209</v>
      </c>
      <c r="BJ10" s="123">
        <f t="shared" si="17"/>
        <v>-0.15572992699296295</v>
      </c>
      <c r="BK10" s="133">
        <v>15448773</v>
      </c>
      <c r="BL10" s="134">
        <v>16601588</v>
      </c>
      <c r="BM10" s="123">
        <f t="shared" si="18"/>
        <v>-6.944004392832781E-2</v>
      </c>
    </row>
    <row r="11" spans="1:65" ht="20.149999999999999" customHeight="1" x14ac:dyDescent="0.2">
      <c r="A11" s="32" t="s">
        <v>23</v>
      </c>
      <c r="B11" s="247">
        <v>8047610</v>
      </c>
      <c r="C11" s="248">
        <v>7940832</v>
      </c>
      <c r="D11" s="249">
        <f t="shared" si="19"/>
        <v>1.3</v>
      </c>
      <c r="E11" s="277">
        <v>2414196</v>
      </c>
      <c r="F11" s="278">
        <v>2287976</v>
      </c>
      <c r="G11" s="249">
        <f t="shared" si="20"/>
        <v>5.5</v>
      </c>
      <c r="H11" s="279">
        <v>352842</v>
      </c>
      <c r="I11" s="278">
        <v>400386</v>
      </c>
      <c r="J11" s="280">
        <f t="shared" si="21"/>
        <v>-11.9</v>
      </c>
      <c r="K11" s="281">
        <v>4790436</v>
      </c>
      <c r="L11" s="282">
        <v>4772923</v>
      </c>
      <c r="M11" s="283">
        <f t="shared" si="22"/>
        <v>0.4</v>
      </c>
      <c r="N11" s="133">
        <v>179092</v>
      </c>
      <c r="O11" s="134">
        <v>177594</v>
      </c>
      <c r="P11" s="123">
        <f t="shared" si="0"/>
        <v>8.4349696498755566E-3</v>
      </c>
      <c r="Q11" s="133">
        <v>42219</v>
      </c>
      <c r="R11" s="134">
        <v>45274</v>
      </c>
      <c r="S11" s="123">
        <f t="shared" si="1"/>
        <v>-6.7478022706188967E-2</v>
      </c>
      <c r="T11" s="133">
        <v>5084394</v>
      </c>
      <c r="U11" s="134">
        <v>5007494</v>
      </c>
      <c r="V11" s="135">
        <f t="shared" si="2"/>
        <v>1.5356982953948606E-2</v>
      </c>
      <c r="W11" s="136">
        <v>4236896</v>
      </c>
      <c r="X11" s="134">
        <v>4145760</v>
      </c>
      <c r="Y11" s="137">
        <f t="shared" si="3"/>
        <v>2.1982941607811446E-2</v>
      </c>
      <c r="Z11" s="136">
        <v>847498</v>
      </c>
      <c r="AA11" s="134">
        <v>861734</v>
      </c>
      <c r="AB11" s="123">
        <f t="shared" si="4"/>
        <v>-1.6520179080783626E-2</v>
      </c>
      <c r="AC11" s="133">
        <v>1069976</v>
      </c>
      <c r="AD11" s="134">
        <v>1074036</v>
      </c>
      <c r="AE11" s="123">
        <f t="shared" si="5"/>
        <v>-3.7801339992328264E-3</v>
      </c>
      <c r="AF11" s="138">
        <f t="shared" si="6"/>
        <v>234151</v>
      </c>
      <c r="AG11" s="134">
        <v>189327</v>
      </c>
      <c r="AH11" s="123">
        <f t="shared" si="7"/>
        <v>0.23675439847459678</v>
      </c>
      <c r="AI11" s="139">
        <v>14657442</v>
      </c>
      <c r="AJ11" s="140">
        <v>14434557</v>
      </c>
      <c r="AK11" s="123">
        <f t="shared" si="8"/>
        <v>1.5441069649730244E-2</v>
      </c>
      <c r="AL11" s="133">
        <v>53052</v>
      </c>
      <c r="AM11" s="134">
        <v>58937</v>
      </c>
      <c r="AN11" s="123">
        <f t="shared" si="9"/>
        <v>-9.9852384749817613E-2</v>
      </c>
      <c r="AO11" s="141">
        <v>220623</v>
      </c>
      <c r="AP11" s="134">
        <v>193713</v>
      </c>
      <c r="AQ11" s="123">
        <f t="shared" si="10"/>
        <v>0.13891685121803898</v>
      </c>
      <c r="AR11" s="133">
        <v>4544421</v>
      </c>
      <c r="AS11" s="134">
        <v>5277792</v>
      </c>
      <c r="AT11" s="123">
        <f t="shared" si="11"/>
        <v>-0.13895413081834218</v>
      </c>
      <c r="AU11" s="133">
        <v>580555</v>
      </c>
      <c r="AV11" s="134">
        <v>326139</v>
      </c>
      <c r="AW11" s="123">
        <f t="shared" si="12"/>
        <v>0.78008456517006541</v>
      </c>
      <c r="AX11" s="133">
        <v>1439312</v>
      </c>
      <c r="AY11" s="134">
        <v>2176900</v>
      </c>
      <c r="AZ11" s="123">
        <f t="shared" si="13"/>
        <v>-0.33882493453994211</v>
      </c>
      <c r="BA11" s="136">
        <v>115212</v>
      </c>
      <c r="BB11" s="142">
        <v>275900</v>
      </c>
      <c r="BC11" s="141">
        <v>0</v>
      </c>
      <c r="BD11" s="143">
        <v>0</v>
      </c>
      <c r="BE11" s="133">
        <f t="shared" si="14"/>
        <v>2294030</v>
      </c>
      <c r="BF11" s="134">
        <v>2232599</v>
      </c>
      <c r="BG11" s="123">
        <f t="shared" si="15"/>
        <v>2.7515465159663632E-2</v>
      </c>
      <c r="BH11" s="133">
        <f t="shared" si="16"/>
        <v>9131993</v>
      </c>
      <c r="BI11" s="134">
        <v>10266080</v>
      </c>
      <c r="BJ11" s="123">
        <f t="shared" si="17"/>
        <v>-0.1104693320137774</v>
      </c>
      <c r="BK11" s="133">
        <v>23789435</v>
      </c>
      <c r="BL11" s="134">
        <v>24700637</v>
      </c>
      <c r="BM11" s="123">
        <f t="shared" si="18"/>
        <v>-3.6889817861782248E-2</v>
      </c>
    </row>
    <row r="12" spans="1:65" ht="20.149999999999999" customHeight="1" x14ac:dyDescent="0.2">
      <c r="A12" s="32" t="s">
        <v>24</v>
      </c>
      <c r="B12" s="251">
        <v>7177078</v>
      </c>
      <c r="C12" s="252">
        <v>7045100</v>
      </c>
      <c r="D12" s="253">
        <f t="shared" si="19"/>
        <v>1.9</v>
      </c>
      <c r="E12" s="284">
        <v>2702419</v>
      </c>
      <c r="F12" s="285">
        <v>2584647</v>
      </c>
      <c r="G12" s="253">
        <f t="shared" si="20"/>
        <v>4.5999999999999996</v>
      </c>
      <c r="H12" s="286">
        <v>442055</v>
      </c>
      <c r="I12" s="285">
        <v>468710</v>
      </c>
      <c r="J12" s="287">
        <f t="shared" si="21"/>
        <v>-5.7</v>
      </c>
      <c r="K12" s="288">
        <v>3466755</v>
      </c>
      <c r="L12" s="289">
        <v>3429114</v>
      </c>
      <c r="M12" s="283">
        <f t="shared" si="22"/>
        <v>1.1000000000000001</v>
      </c>
      <c r="N12" s="133">
        <v>280092</v>
      </c>
      <c r="O12" s="134">
        <v>277459</v>
      </c>
      <c r="P12" s="123">
        <f t="shared" si="0"/>
        <v>9.4896903686669809E-3</v>
      </c>
      <c r="Q12" s="133">
        <v>43075</v>
      </c>
      <c r="R12" s="134">
        <v>39766</v>
      </c>
      <c r="S12" s="123">
        <f t="shared" si="1"/>
        <v>8.3211788965447786E-2</v>
      </c>
      <c r="T12" s="133">
        <v>6280740</v>
      </c>
      <c r="U12" s="134">
        <v>6381969</v>
      </c>
      <c r="V12" s="135">
        <f t="shared" si="2"/>
        <v>-1.5861719165354726E-2</v>
      </c>
      <c r="W12" s="136">
        <v>4997703</v>
      </c>
      <c r="X12" s="134">
        <v>5133679</v>
      </c>
      <c r="Y12" s="137">
        <f t="shared" si="3"/>
        <v>-2.6487047592964053E-2</v>
      </c>
      <c r="Z12" s="136">
        <v>1283037</v>
      </c>
      <c r="AA12" s="134">
        <v>1248290</v>
      </c>
      <c r="AB12" s="123">
        <f t="shared" si="4"/>
        <v>2.7835679209158082E-2</v>
      </c>
      <c r="AC12" s="133">
        <v>1257451</v>
      </c>
      <c r="AD12" s="134">
        <v>1263933</v>
      </c>
      <c r="AE12" s="123">
        <f t="shared" si="5"/>
        <v>-5.1284363965494739E-3</v>
      </c>
      <c r="AF12" s="138">
        <f t="shared" si="6"/>
        <v>265132</v>
      </c>
      <c r="AG12" s="134">
        <v>219509</v>
      </c>
      <c r="AH12" s="123">
        <f t="shared" si="7"/>
        <v>0.207841136354318</v>
      </c>
      <c r="AI12" s="139">
        <v>15303568</v>
      </c>
      <c r="AJ12" s="140">
        <v>15227736</v>
      </c>
      <c r="AK12" s="123">
        <f t="shared" si="8"/>
        <v>4.9798604336193097E-3</v>
      </c>
      <c r="AL12" s="133">
        <v>22590</v>
      </c>
      <c r="AM12" s="134">
        <v>24817</v>
      </c>
      <c r="AN12" s="123">
        <f t="shared" si="9"/>
        <v>-8.9736873917072968E-2</v>
      </c>
      <c r="AO12" s="141">
        <v>395432</v>
      </c>
      <c r="AP12" s="134">
        <v>411666</v>
      </c>
      <c r="AQ12" s="123">
        <f t="shared" si="10"/>
        <v>-3.9434881675921796E-2</v>
      </c>
      <c r="AR12" s="133">
        <v>5467302</v>
      </c>
      <c r="AS12" s="134">
        <v>4596095</v>
      </c>
      <c r="AT12" s="123">
        <f t="shared" si="11"/>
        <v>0.18955374072990216</v>
      </c>
      <c r="AU12" s="133">
        <v>88123</v>
      </c>
      <c r="AV12" s="134">
        <v>71102</v>
      </c>
      <c r="AW12" s="123">
        <f t="shared" si="12"/>
        <v>0.23938848414953173</v>
      </c>
      <c r="AX12" s="133">
        <v>960471</v>
      </c>
      <c r="AY12" s="134">
        <v>982000</v>
      </c>
      <c r="AZ12" s="123">
        <f t="shared" si="13"/>
        <v>-2.1923625254582468E-2</v>
      </c>
      <c r="BA12" s="136">
        <v>46171</v>
      </c>
      <c r="BB12" s="142">
        <v>258400</v>
      </c>
      <c r="BC12" s="141">
        <v>0</v>
      </c>
      <c r="BD12" s="143">
        <v>0</v>
      </c>
      <c r="BE12" s="133">
        <f t="shared" si="14"/>
        <v>2903316</v>
      </c>
      <c r="BF12" s="134">
        <v>2823797</v>
      </c>
      <c r="BG12" s="123">
        <f t="shared" si="15"/>
        <v>2.8160310390584087E-2</v>
      </c>
      <c r="BH12" s="133">
        <f t="shared" si="16"/>
        <v>9837234</v>
      </c>
      <c r="BI12" s="134">
        <v>8909477</v>
      </c>
      <c r="BJ12" s="123">
        <f t="shared" si="17"/>
        <v>0.10413147707772308</v>
      </c>
      <c r="BK12" s="133">
        <v>25140802</v>
      </c>
      <c r="BL12" s="134">
        <v>24137213</v>
      </c>
      <c r="BM12" s="123">
        <f t="shared" si="18"/>
        <v>4.1578495412871508E-2</v>
      </c>
    </row>
    <row r="13" spans="1:65" ht="20.149999999999999" customHeight="1" x14ac:dyDescent="0.2">
      <c r="A13" s="32" t="s">
        <v>25</v>
      </c>
      <c r="B13" s="247">
        <v>4744953</v>
      </c>
      <c r="C13" s="248">
        <v>4682875</v>
      </c>
      <c r="D13" s="249">
        <f t="shared" si="19"/>
        <v>1.3</v>
      </c>
      <c r="E13" s="277">
        <v>1413875</v>
      </c>
      <c r="F13" s="278">
        <v>1419701</v>
      </c>
      <c r="G13" s="249">
        <f t="shared" si="20"/>
        <v>-0.4</v>
      </c>
      <c r="H13" s="279">
        <v>393336</v>
      </c>
      <c r="I13" s="278">
        <v>332102</v>
      </c>
      <c r="J13" s="280">
        <f t="shared" si="21"/>
        <v>18.399999999999999</v>
      </c>
      <c r="K13" s="281">
        <v>2621895</v>
      </c>
      <c r="L13" s="282">
        <v>2617893</v>
      </c>
      <c r="M13" s="283">
        <f t="shared" si="22"/>
        <v>0.2</v>
      </c>
      <c r="N13" s="133">
        <v>178480</v>
      </c>
      <c r="O13" s="134">
        <v>176496</v>
      </c>
      <c r="P13" s="123">
        <f t="shared" si="0"/>
        <v>1.1241047955760974E-2</v>
      </c>
      <c r="Q13" s="133">
        <v>26449</v>
      </c>
      <c r="R13" s="134">
        <v>22633</v>
      </c>
      <c r="S13" s="123">
        <f t="shared" si="1"/>
        <v>0.1686033667653426</v>
      </c>
      <c r="T13" s="133">
        <v>4371068</v>
      </c>
      <c r="U13" s="134">
        <v>4155445</v>
      </c>
      <c r="V13" s="135">
        <f t="shared" si="2"/>
        <v>5.1889268177054415E-2</v>
      </c>
      <c r="W13" s="136">
        <v>3411907</v>
      </c>
      <c r="X13" s="134">
        <v>3343648</v>
      </c>
      <c r="Y13" s="137">
        <f t="shared" si="3"/>
        <v>2.0414529280594174E-2</v>
      </c>
      <c r="Z13" s="136">
        <v>959161</v>
      </c>
      <c r="AA13" s="134">
        <v>811797</v>
      </c>
      <c r="AB13" s="123">
        <f t="shared" si="4"/>
        <v>0.18152814065585354</v>
      </c>
      <c r="AC13" s="133">
        <v>773076</v>
      </c>
      <c r="AD13" s="134">
        <v>759690</v>
      </c>
      <c r="AE13" s="123">
        <f t="shared" si="5"/>
        <v>1.7620345140781035E-2</v>
      </c>
      <c r="AF13" s="138">
        <f t="shared" si="6"/>
        <v>194465</v>
      </c>
      <c r="AG13" s="134">
        <v>156447</v>
      </c>
      <c r="AH13" s="123">
        <f t="shared" si="7"/>
        <v>0.24300881448669509</v>
      </c>
      <c r="AI13" s="139">
        <v>10288491</v>
      </c>
      <c r="AJ13" s="140">
        <v>9953586</v>
      </c>
      <c r="AK13" s="123">
        <f t="shared" si="8"/>
        <v>3.3646667643199235E-2</v>
      </c>
      <c r="AL13" s="133">
        <v>13504</v>
      </c>
      <c r="AM13" s="134">
        <v>12741</v>
      </c>
      <c r="AN13" s="123">
        <f t="shared" si="9"/>
        <v>5.9885409308531479E-2</v>
      </c>
      <c r="AO13" s="141">
        <v>204768</v>
      </c>
      <c r="AP13" s="134">
        <v>192636</v>
      </c>
      <c r="AQ13" s="123">
        <f t="shared" si="10"/>
        <v>6.2978882451878215E-2</v>
      </c>
      <c r="AR13" s="133">
        <v>2813469</v>
      </c>
      <c r="AS13" s="134">
        <v>3192753</v>
      </c>
      <c r="AT13" s="123">
        <f t="shared" si="11"/>
        <v>-0.11879528419517571</v>
      </c>
      <c r="AU13" s="133">
        <v>412662</v>
      </c>
      <c r="AV13" s="134">
        <v>130996</v>
      </c>
      <c r="AW13" s="123">
        <f t="shared" si="12"/>
        <v>2.1501877919936487</v>
      </c>
      <c r="AX13" s="133">
        <v>606300</v>
      </c>
      <c r="AY13" s="134">
        <v>571700</v>
      </c>
      <c r="AZ13" s="123">
        <f t="shared" si="13"/>
        <v>6.0521252405107528E-2</v>
      </c>
      <c r="BA13" s="136">
        <v>75900</v>
      </c>
      <c r="BB13" s="142">
        <v>168500</v>
      </c>
      <c r="BC13" s="141">
        <v>0</v>
      </c>
      <c r="BD13" s="143">
        <v>0</v>
      </c>
      <c r="BE13" s="133">
        <f t="shared" si="14"/>
        <v>1170215</v>
      </c>
      <c r="BF13" s="134">
        <v>1648766</v>
      </c>
      <c r="BG13" s="123">
        <f t="shared" si="15"/>
        <v>-0.29024797939792546</v>
      </c>
      <c r="BH13" s="133">
        <f t="shared" si="16"/>
        <v>5220918</v>
      </c>
      <c r="BI13" s="134">
        <v>5749592</v>
      </c>
      <c r="BJ13" s="123">
        <f t="shared" si="17"/>
        <v>-9.1949828787851406E-2</v>
      </c>
      <c r="BK13" s="133">
        <v>15509409</v>
      </c>
      <c r="BL13" s="134">
        <v>15703178</v>
      </c>
      <c r="BM13" s="123">
        <f t="shared" si="18"/>
        <v>-1.2339476760691359E-2</v>
      </c>
    </row>
    <row r="14" spans="1:65" ht="20.149999999999999" customHeight="1" x14ac:dyDescent="0.2">
      <c r="A14" s="32" t="s">
        <v>26</v>
      </c>
      <c r="B14" s="251">
        <v>6682982</v>
      </c>
      <c r="C14" s="252">
        <v>6648715</v>
      </c>
      <c r="D14" s="253">
        <f t="shared" si="19"/>
        <v>0.5</v>
      </c>
      <c r="E14" s="284">
        <v>2227345</v>
      </c>
      <c r="F14" s="285">
        <v>2191281</v>
      </c>
      <c r="G14" s="253">
        <f t="shared" si="20"/>
        <v>1.6</v>
      </c>
      <c r="H14" s="286">
        <v>353845</v>
      </c>
      <c r="I14" s="285">
        <v>378491</v>
      </c>
      <c r="J14" s="287">
        <f t="shared" si="21"/>
        <v>-6.5</v>
      </c>
      <c r="K14" s="288">
        <v>3663688</v>
      </c>
      <c r="L14" s="289">
        <v>3639551</v>
      </c>
      <c r="M14" s="290">
        <f t="shared" si="22"/>
        <v>0.7</v>
      </c>
      <c r="N14" s="133">
        <v>427340</v>
      </c>
      <c r="O14" s="134">
        <v>424031</v>
      </c>
      <c r="P14" s="123">
        <f t="shared" si="0"/>
        <v>7.8036747313285915E-3</v>
      </c>
      <c r="Q14" s="133">
        <v>32673</v>
      </c>
      <c r="R14" s="134">
        <v>29824</v>
      </c>
      <c r="S14" s="123">
        <f t="shared" si="1"/>
        <v>9.5527092274678038E-2</v>
      </c>
      <c r="T14" s="133">
        <v>15328001</v>
      </c>
      <c r="U14" s="134">
        <v>15327852</v>
      </c>
      <c r="V14" s="135">
        <f t="shared" si="2"/>
        <v>9.7208663027981146E-6</v>
      </c>
      <c r="W14" s="136">
        <v>12857165</v>
      </c>
      <c r="X14" s="134">
        <v>12944343</v>
      </c>
      <c r="Y14" s="137">
        <f t="shared" si="3"/>
        <v>-6.7348338961660259E-3</v>
      </c>
      <c r="Z14" s="136">
        <v>2470836</v>
      </c>
      <c r="AA14" s="134">
        <v>2383509</v>
      </c>
      <c r="AB14" s="123">
        <f t="shared" si="4"/>
        <v>3.6637998849595288E-2</v>
      </c>
      <c r="AC14" s="133">
        <v>1266906</v>
      </c>
      <c r="AD14" s="134">
        <v>1281661</v>
      </c>
      <c r="AE14" s="123">
        <f t="shared" si="5"/>
        <v>-1.1512404606210169E-2</v>
      </c>
      <c r="AF14" s="138">
        <f t="shared" si="6"/>
        <v>277279</v>
      </c>
      <c r="AG14" s="134">
        <v>227990</v>
      </c>
      <c r="AH14" s="123">
        <f t="shared" si="7"/>
        <v>0.21618930654853274</v>
      </c>
      <c r="AI14" s="139">
        <v>24015181</v>
      </c>
      <c r="AJ14" s="140">
        <v>23940073</v>
      </c>
      <c r="AK14" s="123">
        <f t="shared" si="8"/>
        <v>3.1373337917557365E-3</v>
      </c>
      <c r="AL14" s="133">
        <v>58098</v>
      </c>
      <c r="AM14" s="134">
        <v>64067</v>
      </c>
      <c r="AN14" s="123">
        <f t="shared" si="9"/>
        <v>-9.3168089656141206E-2</v>
      </c>
      <c r="AO14" s="141">
        <v>350912</v>
      </c>
      <c r="AP14" s="134">
        <v>356592</v>
      </c>
      <c r="AQ14" s="123">
        <f t="shared" si="10"/>
        <v>-1.5928568223628092E-2</v>
      </c>
      <c r="AR14" s="133">
        <v>5734916</v>
      </c>
      <c r="AS14" s="134">
        <v>6593554</v>
      </c>
      <c r="AT14" s="123">
        <f t="shared" si="11"/>
        <v>-0.13022385196208297</v>
      </c>
      <c r="AU14" s="133">
        <v>1589176</v>
      </c>
      <c r="AV14" s="134">
        <v>912025</v>
      </c>
      <c r="AW14" s="123">
        <f t="shared" si="12"/>
        <v>0.7424697787889587</v>
      </c>
      <c r="AX14" s="133">
        <v>2828873</v>
      </c>
      <c r="AY14" s="134">
        <v>2729248</v>
      </c>
      <c r="AZ14" s="123">
        <f t="shared" si="13"/>
        <v>3.6502728956840924E-2</v>
      </c>
      <c r="BA14" s="136">
        <v>20373</v>
      </c>
      <c r="BB14" s="142">
        <v>252948</v>
      </c>
      <c r="BC14" s="141">
        <v>0</v>
      </c>
      <c r="BD14" s="143">
        <v>0</v>
      </c>
      <c r="BE14" s="133">
        <f t="shared" si="14"/>
        <v>3740058</v>
      </c>
      <c r="BF14" s="134">
        <v>3435762</v>
      </c>
      <c r="BG14" s="123">
        <f t="shared" si="15"/>
        <v>8.8567252330050694E-2</v>
      </c>
      <c r="BH14" s="133">
        <f t="shared" si="16"/>
        <v>14302033</v>
      </c>
      <c r="BI14" s="134">
        <v>14091248</v>
      </c>
      <c r="BJ14" s="123">
        <f t="shared" si="17"/>
        <v>1.4958575705998456E-2</v>
      </c>
      <c r="BK14" s="133">
        <v>38317214</v>
      </c>
      <c r="BL14" s="134">
        <v>38031321</v>
      </c>
      <c r="BM14" s="123">
        <f t="shared" si="18"/>
        <v>7.517303961122046E-3</v>
      </c>
    </row>
    <row r="15" spans="1:65" ht="20.149999999999999" customHeight="1" thickBot="1" x14ac:dyDescent="0.25">
      <c r="A15" s="32" t="s">
        <v>27</v>
      </c>
      <c r="B15" s="254">
        <v>15382302</v>
      </c>
      <c r="C15" s="255">
        <v>15281672</v>
      </c>
      <c r="D15" s="256">
        <f t="shared" si="19"/>
        <v>0.7</v>
      </c>
      <c r="E15" s="291">
        <v>4921053</v>
      </c>
      <c r="F15" s="292">
        <v>4830730</v>
      </c>
      <c r="G15" s="256">
        <f t="shared" si="20"/>
        <v>1.9</v>
      </c>
      <c r="H15" s="293">
        <v>1088545</v>
      </c>
      <c r="I15" s="292">
        <v>1034695</v>
      </c>
      <c r="J15" s="294">
        <f t="shared" si="21"/>
        <v>5.2</v>
      </c>
      <c r="K15" s="295">
        <v>8384475</v>
      </c>
      <c r="L15" s="296">
        <v>8445461</v>
      </c>
      <c r="M15" s="297">
        <f t="shared" si="22"/>
        <v>-0.7</v>
      </c>
      <c r="N15" s="133">
        <v>385617</v>
      </c>
      <c r="O15" s="134">
        <v>387847</v>
      </c>
      <c r="P15" s="123">
        <f t="shared" si="0"/>
        <v>-5.7496899550596448E-3</v>
      </c>
      <c r="Q15" s="133">
        <v>116840</v>
      </c>
      <c r="R15" s="134">
        <v>110698</v>
      </c>
      <c r="S15" s="123">
        <f t="shared" si="1"/>
        <v>5.5484290592422658E-2</v>
      </c>
      <c r="T15" s="133">
        <v>9525278</v>
      </c>
      <c r="U15" s="134">
        <v>9032309</v>
      </c>
      <c r="V15" s="135">
        <f t="shared" si="2"/>
        <v>5.4578402931077852E-2</v>
      </c>
      <c r="W15" s="136">
        <v>7914792</v>
      </c>
      <c r="X15" s="134">
        <v>7573418</v>
      </c>
      <c r="Y15" s="137">
        <f t="shared" si="3"/>
        <v>4.5075288330843399E-2</v>
      </c>
      <c r="Z15" s="136">
        <v>1610486</v>
      </c>
      <c r="AA15" s="134">
        <v>1458891</v>
      </c>
      <c r="AB15" s="123">
        <f t="shared" si="4"/>
        <v>0.10391112152998416</v>
      </c>
      <c r="AC15" s="133">
        <v>2353694</v>
      </c>
      <c r="AD15" s="134">
        <v>2362203</v>
      </c>
      <c r="AE15" s="123">
        <f t="shared" si="5"/>
        <v>-3.602145962899872E-3</v>
      </c>
      <c r="AF15" s="138">
        <f t="shared" si="6"/>
        <v>517741</v>
      </c>
      <c r="AG15" s="134">
        <v>456748</v>
      </c>
      <c r="AH15" s="123">
        <f t="shared" si="7"/>
        <v>0.13353753054200568</v>
      </c>
      <c r="AI15" s="139">
        <v>28281472</v>
      </c>
      <c r="AJ15" s="140">
        <v>27631477</v>
      </c>
      <c r="AK15" s="123">
        <f t="shared" si="8"/>
        <v>2.3523715362736564E-2</v>
      </c>
      <c r="AL15" s="133">
        <v>83053</v>
      </c>
      <c r="AM15" s="134">
        <v>115667</v>
      </c>
      <c r="AN15" s="123">
        <f t="shared" si="9"/>
        <v>-0.28196460528932188</v>
      </c>
      <c r="AO15" s="141">
        <v>684735</v>
      </c>
      <c r="AP15" s="134">
        <v>696324</v>
      </c>
      <c r="AQ15" s="123">
        <f t="shared" si="10"/>
        <v>-1.664311441225641E-2</v>
      </c>
      <c r="AR15" s="133">
        <v>8902811</v>
      </c>
      <c r="AS15" s="134">
        <v>8808263</v>
      </c>
      <c r="AT15" s="123">
        <f t="shared" si="11"/>
        <v>1.0734011915856767E-2</v>
      </c>
      <c r="AU15" s="133">
        <v>318344</v>
      </c>
      <c r="AV15" s="134">
        <v>206353</v>
      </c>
      <c r="AW15" s="123">
        <f t="shared" si="12"/>
        <v>0.54271563776635179</v>
      </c>
      <c r="AX15" s="133">
        <v>1999600</v>
      </c>
      <c r="AY15" s="134">
        <v>1627100</v>
      </c>
      <c r="AZ15" s="123">
        <f t="shared" si="13"/>
        <v>0.22893491487923301</v>
      </c>
      <c r="BA15" s="136">
        <v>162000</v>
      </c>
      <c r="BB15" s="142">
        <v>504100</v>
      </c>
      <c r="BC15" s="141">
        <v>0</v>
      </c>
      <c r="BD15" s="143">
        <v>0</v>
      </c>
      <c r="BE15" s="133">
        <f t="shared" si="14"/>
        <v>3515194</v>
      </c>
      <c r="BF15" s="134">
        <v>3699206</v>
      </c>
      <c r="BG15" s="123">
        <f t="shared" si="15"/>
        <v>-4.9743647690882908E-2</v>
      </c>
      <c r="BH15" s="133">
        <f t="shared" si="16"/>
        <v>15503737</v>
      </c>
      <c r="BI15" s="134">
        <v>15152913</v>
      </c>
      <c r="BJ15" s="123">
        <f t="shared" si="17"/>
        <v>2.3152248019902233E-2</v>
      </c>
      <c r="BK15" s="133">
        <v>43785209</v>
      </c>
      <c r="BL15" s="134">
        <v>42784390</v>
      </c>
      <c r="BM15" s="123">
        <f t="shared" si="18"/>
        <v>2.3392153072651078E-2</v>
      </c>
    </row>
    <row r="16" spans="1:65" s="6" customFormat="1" ht="20.149999999999999" customHeight="1" thickTop="1" x14ac:dyDescent="0.2">
      <c r="A16" s="33" t="s">
        <v>28</v>
      </c>
      <c r="B16" s="257">
        <f>SUM(B6:B15)</f>
        <v>163346686</v>
      </c>
      <c r="C16" s="258">
        <v>162112312</v>
      </c>
      <c r="D16" s="259">
        <f>((B16/C16)-1)</f>
        <v>7.6143137111017722E-3</v>
      </c>
      <c r="E16" s="260">
        <f>SUM(E6:E15)</f>
        <v>54588528</v>
      </c>
      <c r="F16" s="261">
        <v>53602448</v>
      </c>
      <c r="G16" s="259">
        <f>((E16/F16)-1)</f>
        <v>1.8396174741869942E-2</v>
      </c>
      <c r="H16" s="262">
        <f>SUM(H6:H15)</f>
        <v>12581016</v>
      </c>
      <c r="I16" s="261">
        <v>13745003</v>
      </c>
      <c r="J16" s="263">
        <f>((H16/I16)-1)</f>
        <v>-8.4684375841896919E-2</v>
      </c>
      <c r="K16" s="264">
        <f>SUM(K6:K15)</f>
        <v>78051283</v>
      </c>
      <c r="L16" s="265">
        <v>76872776</v>
      </c>
      <c r="M16" s="266">
        <f>((K16/L16)-1)</f>
        <v>1.5330615873687226E-2</v>
      </c>
      <c r="N16" s="147">
        <f>SUM(N6:N15)</f>
        <v>3983313</v>
      </c>
      <c r="O16" s="146">
        <v>3956974</v>
      </c>
      <c r="P16" s="125">
        <f>((N16/O16)-1)</f>
        <v>6.6563490182143248E-3</v>
      </c>
      <c r="Q16" s="147">
        <f>SUM(Q6:Q15)</f>
        <v>1032050</v>
      </c>
      <c r="R16" s="146">
        <v>990213</v>
      </c>
      <c r="S16" s="125">
        <f>((Q16/R16)-1)</f>
        <v>4.2250505699278795E-2</v>
      </c>
      <c r="T16" s="147">
        <f>SUM(T6:T15)</f>
        <v>85234082</v>
      </c>
      <c r="U16" s="146">
        <v>82715426</v>
      </c>
      <c r="V16" s="148">
        <f>((T16/U16)-1)</f>
        <v>3.0449652764890534E-2</v>
      </c>
      <c r="W16" s="145">
        <f>SUM(W6:W15)</f>
        <v>69889142</v>
      </c>
      <c r="X16" s="146">
        <v>69171692</v>
      </c>
      <c r="Y16" s="144">
        <f>((W16/X16)-1)</f>
        <v>1.0372017501032005E-2</v>
      </c>
      <c r="Z16" s="145">
        <f>SUM(Z6:Z15)</f>
        <v>15344940</v>
      </c>
      <c r="AA16" s="146">
        <v>13543734</v>
      </c>
      <c r="AB16" s="125">
        <f>((Z16/AA16)-1)</f>
        <v>0.1329918322376975</v>
      </c>
      <c r="AC16" s="147">
        <f>SUM(AC6:AC15)</f>
        <v>25123659</v>
      </c>
      <c r="AD16" s="146">
        <v>25288329</v>
      </c>
      <c r="AE16" s="125">
        <f>((AC16/AD16)-1)</f>
        <v>-6.5116995274776546E-3</v>
      </c>
      <c r="AF16" s="147">
        <f>SUM(AF6:AF15)</f>
        <v>5393628</v>
      </c>
      <c r="AG16" s="146">
        <v>4808239</v>
      </c>
      <c r="AH16" s="125">
        <f>((AF16/AG16)-1)</f>
        <v>0.1217470678974153</v>
      </c>
      <c r="AI16" s="147">
        <f>SUM(AI6:AI15)</f>
        <v>284113418</v>
      </c>
      <c r="AJ16" s="146">
        <v>279871493</v>
      </c>
      <c r="AK16" s="125">
        <f>((AI16/AJ16)-1)</f>
        <v>1.5156688359110548E-2</v>
      </c>
      <c r="AL16" s="147">
        <f>SUM(AL6:AL15)</f>
        <v>1857559</v>
      </c>
      <c r="AM16" s="146">
        <v>1845317</v>
      </c>
      <c r="AN16" s="125">
        <f>((AL16/AM16)-1)</f>
        <v>6.6340905112780568E-3</v>
      </c>
      <c r="AO16" s="149">
        <f>SUM(AO6:AO15)</f>
        <v>6583157</v>
      </c>
      <c r="AP16" s="146">
        <v>6590549</v>
      </c>
      <c r="AQ16" s="125">
        <f>((AO16/AP16)-1)</f>
        <v>-1.1216061059556859E-3</v>
      </c>
      <c r="AR16" s="147">
        <f>SUM(AR6:AR15)</f>
        <v>103436398</v>
      </c>
      <c r="AS16" s="146">
        <v>109745097</v>
      </c>
      <c r="AT16" s="125">
        <f>((AR16/AS16)-1)</f>
        <v>-5.748501912572912E-2</v>
      </c>
      <c r="AU16" s="147">
        <f>SUM(AU6:AU15)</f>
        <v>10401306</v>
      </c>
      <c r="AV16" s="146">
        <v>6432550</v>
      </c>
      <c r="AW16" s="150">
        <f t="shared" ref="AW16" si="23">((AU16/AV16)-1)*100</f>
        <v>61.698020225260585</v>
      </c>
      <c r="AX16" s="147">
        <f>SUM(AX6:AX15)</f>
        <v>27336263</v>
      </c>
      <c r="AY16" s="146">
        <v>32827223</v>
      </c>
      <c r="AZ16" s="125">
        <f>((AX16/AY16)-1)</f>
        <v>-0.1672684893266787</v>
      </c>
      <c r="BA16" s="145">
        <f>SUM(BA6:BA15)</f>
        <v>3392863</v>
      </c>
      <c r="BB16" s="151">
        <v>6935723</v>
      </c>
      <c r="BC16" s="149">
        <v>0</v>
      </c>
      <c r="BD16" s="152">
        <v>0</v>
      </c>
      <c r="BE16" s="153">
        <f>SUM(BE6:BE15)</f>
        <v>37014172</v>
      </c>
      <c r="BF16" s="146">
        <v>37367158</v>
      </c>
      <c r="BG16" s="125">
        <f>((BE16/BF16)-1)</f>
        <v>-9.4464235144668951E-3</v>
      </c>
      <c r="BH16" s="147">
        <f>SUM(BH6:BH15)</f>
        <v>186628855</v>
      </c>
      <c r="BI16" s="146">
        <v>194807894</v>
      </c>
      <c r="BJ16" s="125">
        <f>((BH16/BI16)-1)</f>
        <v>-4.1985151792668152E-2</v>
      </c>
      <c r="BK16" s="147">
        <f>SUM(BK6:BK15)</f>
        <v>470742273</v>
      </c>
      <c r="BL16" s="146">
        <v>474679387</v>
      </c>
      <c r="BM16" s="125">
        <f>((BK16/BL16)-1)</f>
        <v>-8.294259468233478E-3</v>
      </c>
    </row>
    <row r="17" spans="1:65" s="6" customFormat="1" ht="20.149999999999999" customHeight="1" x14ac:dyDescent="0.2">
      <c r="A17" s="34" t="s">
        <v>29</v>
      </c>
      <c r="B17" s="247">
        <v>414283</v>
      </c>
      <c r="C17" s="248">
        <v>416284</v>
      </c>
      <c r="D17" s="249">
        <f t="shared" ref="D17:D21" si="24">IF(B17=0,IF(C17=0," "," 皆  減"),IF(B17=0," 皆  増",IF(ROUND((B17-C17)/C17*100,1)=0,"    0.0",ROUND((B17-C17)/C17*100,1))))</f>
        <v>-0.5</v>
      </c>
      <c r="E17" s="277">
        <v>207147</v>
      </c>
      <c r="F17" s="278">
        <v>208921</v>
      </c>
      <c r="G17" s="249">
        <f t="shared" ref="G17:G21" si="25">IF(E17=0,IF(F17=0," "," 皆  減"),IF(E17=0," 皆  増",IF(ROUND((E17-F17)/F17*100,1)=0,"    0.0",ROUND((E17-F17)/F17*100,1))))</f>
        <v>-0.8</v>
      </c>
      <c r="H17" s="279">
        <v>10431</v>
      </c>
      <c r="I17" s="278">
        <v>14395</v>
      </c>
      <c r="J17" s="280">
        <f t="shared" ref="J17:J21" si="26">IF(H17=0,IF(I17=0," "," 皆  減"),IF(H17=0," 皆  増",IF(ROUND((H17-I17)/I17*100,1)=0,"    0.0",ROUND((H17-I17)/I17*100,1))))</f>
        <v>-27.5</v>
      </c>
      <c r="K17" s="282">
        <v>169830</v>
      </c>
      <c r="L17" s="298">
        <v>162881</v>
      </c>
      <c r="M17" s="299">
        <f t="shared" ref="M17:M21" si="27">IF(K17=0,IF(L17=0," "," 皆  減"),IF(K17=0," 皆  増",IF(ROUND((K17-L17)/L17*100,1)=0,"    0.0",ROUND((K17-L17)/L17*100,1))))</f>
        <v>4.3</v>
      </c>
      <c r="N17" s="139">
        <v>10579</v>
      </c>
      <c r="O17" s="140">
        <v>10430</v>
      </c>
      <c r="P17" s="124">
        <f>((N17/O17)-1)</f>
        <v>1.4285714285714235E-2</v>
      </c>
      <c r="Q17" s="139">
        <v>7724</v>
      </c>
      <c r="R17" s="140">
        <v>6683</v>
      </c>
      <c r="S17" s="124">
        <f>((Q17/R17)-1)</f>
        <v>0.15576836749962597</v>
      </c>
      <c r="T17" s="139">
        <v>937887</v>
      </c>
      <c r="U17" s="140">
        <v>850568</v>
      </c>
      <c r="V17" s="154">
        <f>((T17/U17)-1)</f>
        <v>0.10265963450306148</v>
      </c>
      <c r="W17" s="155">
        <v>875283</v>
      </c>
      <c r="X17" s="140">
        <v>788697</v>
      </c>
      <c r="Y17" s="156">
        <f>((W17/X17)-1)</f>
        <v>0.10978360511070795</v>
      </c>
      <c r="Z17" s="155">
        <v>62604</v>
      </c>
      <c r="AA17" s="140">
        <v>61871</v>
      </c>
      <c r="AB17" s="124">
        <f>((Z17/AA17)-1)</f>
        <v>1.1847230528034158E-2</v>
      </c>
      <c r="AC17" s="139">
        <v>74413</v>
      </c>
      <c r="AD17" s="140">
        <v>74005</v>
      </c>
      <c r="AE17" s="124">
        <f>((AC17/AD17)-1)</f>
        <v>5.5131410039861439E-3</v>
      </c>
      <c r="AF17" s="157">
        <f>AI17-B17-N17-Q17-T17-AC17</f>
        <v>14263</v>
      </c>
      <c r="AG17" s="140">
        <v>10771</v>
      </c>
      <c r="AH17" s="124">
        <f>((AF17/AG17)-1)</f>
        <v>0.32420388079101281</v>
      </c>
      <c r="AI17" s="139">
        <v>1459149</v>
      </c>
      <c r="AJ17" s="140">
        <v>1368741</v>
      </c>
      <c r="AK17" s="124">
        <f>((AI17/AJ17)-1)</f>
        <v>6.6051941163448813E-2</v>
      </c>
      <c r="AL17" s="139">
        <v>167</v>
      </c>
      <c r="AM17" s="140">
        <v>166</v>
      </c>
      <c r="AN17" s="124">
        <f>((AL17/AM17)-1)</f>
        <v>6.0240963855422436E-3</v>
      </c>
      <c r="AO17" s="158">
        <v>43874</v>
      </c>
      <c r="AP17" s="140">
        <v>40225</v>
      </c>
      <c r="AQ17" s="124">
        <f>((AO17/AP17)-1)</f>
        <v>9.0714729645742676E-2</v>
      </c>
      <c r="AR17" s="139">
        <v>379146</v>
      </c>
      <c r="AS17" s="140">
        <v>473488</v>
      </c>
      <c r="AT17" s="124">
        <f>((AR17/AS17)-1)</f>
        <v>-0.19924897779880379</v>
      </c>
      <c r="AU17" s="139">
        <v>13000</v>
      </c>
      <c r="AV17" s="140">
        <v>0</v>
      </c>
      <c r="AW17" s="159" t="s">
        <v>98</v>
      </c>
      <c r="AX17" s="139">
        <v>132327</v>
      </c>
      <c r="AY17" s="140">
        <v>48651</v>
      </c>
      <c r="AZ17" s="124">
        <f>((AX17/AY17)-1)</f>
        <v>1.7199235370290435</v>
      </c>
      <c r="BA17" s="155">
        <v>7827</v>
      </c>
      <c r="BB17" s="160">
        <v>15551</v>
      </c>
      <c r="BC17" s="158">
        <v>0</v>
      </c>
      <c r="BD17" s="161">
        <v>0</v>
      </c>
      <c r="BE17" s="139">
        <f>BH17-AL17-AO17-AR17-AU17-AX17</f>
        <v>234698</v>
      </c>
      <c r="BF17" s="140">
        <v>230620</v>
      </c>
      <c r="BG17" s="124">
        <f>((BE17/BF17)-1)</f>
        <v>1.7682768190096176E-2</v>
      </c>
      <c r="BH17" s="139">
        <f>BK17-AI17</f>
        <v>803212</v>
      </c>
      <c r="BI17" s="140">
        <v>793150</v>
      </c>
      <c r="BJ17" s="124">
        <f>((BH17/BI17)-1)</f>
        <v>1.2686124944840227E-2</v>
      </c>
      <c r="BK17" s="139">
        <v>2262361</v>
      </c>
      <c r="BL17" s="140">
        <v>2161891</v>
      </c>
      <c r="BM17" s="124">
        <f>((BK17/BL17)-1)</f>
        <v>4.6473203320611445E-2</v>
      </c>
    </row>
    <row r="18" spans="1:65" s="6" customFormat="1" ht="20.149999999999999" customHeight="1" x14ac:dyDescent="0.2">
      <c r="A18" s="34" t="s">
        <v>30</v>
      </c>
      <c r="B18" s="247">
        <v>2641295</v>
      </c>
      <c r="C18" s="248">
        <v>2676616</v>
      </c>
      <c r="D18" s="249">
        <f t="shared" si="24"/>
        <v>-1.3</v>
      </c>
      <c r="E18" s="277">
        <v>930368</v>
      </c>
      <c r="F18" s="278">
        <v>918055</v>
      </c>
      <c r="G18" s="249">
        <f t="shared" si="25"/>
        <v>1.3</v>
      </c>
      <c r="H18" s="279">
        <v>185981</v>
      </c>
      <c r="I18" s="278">
        <v>246831</v>
      </c>
      <c r="J18" s="280">
        <f t="shared" si="26"/>
        <v>-24.7</v>
      </c>
      <c r="K18" s="282">
        <v>1326200</v>
      </c>
      <c r="L18" s="298">
        <v>1314726</v>
      </c>
      <c r="M18" s="299">
        <f t="shared" si="27"/>
        <v>0.9</v>
      </c>
      <c r="N18" s="139">
        <v>113122</v>
      </c>
      <c r="O18" s="140">
        <v>112116</v>
      </c>
      <c r="P18" s="124">
        <f t="shared" ref="P18:P21" si="28">((N18/O18)-1)</f>
        <v>8.9728495486818272E-3</v>
      </c>
      <c r="Q18" s="139">
        <v>21436</v>
      </c>
      <c r="R18" s="140">
        <v>15229</v>
      </c>
      <c r="S18" s="124">
        <f t="shared" ref="S18:S21" si="29">((Q18/R18)-1)</f>
        <v>0.40757764790859552</v>
      </c>
      <c r="T18" s="139">
        <v>3856511</v>
      </c>
      <c r="U18" s="140">
        <v>3844562</v>
      </c>
      <c r="V18" s="154">
        <f t="shared" ref="V18:V21" si="30">((T18/U18)-1)</f>
        <v>3.1080263499456695E-3</v>
      </c>
      <c r="W18" s="155">
        <v>3135463</v>
      </c>
      <c r="X18" s="140">
        <v>3134347</v>
      </c>
      <c r="Y18" s="156">
        <f t="shared" ref="Y18:Y21" si="31">((W18/X18)-1)</f>
        <v>3.560550251775485E-4</v>
      </c>
      <c r="Z18" s="155">
        <v>721048</v>
      </c>
      <c r="AA18" s="140">
        <v>710215</v>
      </c>
      <c r="AB18" s="124">
        <f t="shared" ref="AB18:AB21" si="32">((Z18/AA18)-1)</f>
        <v>1.5253127574044401E-2</v>
      </c>
      <c r="AC18" s="139">
        <v>486365</v>
      </c>
      <c r="AD18" s="140">
        <v>491697</v>
      </c>
      <c r="AE18" s="124">
        <f t="shared" ref="AE18:AE21" si="33">((AC18/AD18)-1)</f>
        <v>-1.0844076738316444E-2</v>
      </c>
      <c r="AF18" s="157">
        <f t="shared" ref="AF18:AF21" si="34">AI18-B18-N18-Q18-T18-AC18</f>
        <v>92656</v>
      </c>
      <c r="AG18" s="140">
        <v>87358</v>
      </c>
      <c r="AH18" s="124">
        <f t="shared" ref="AH18:AH21" si="35">((AF18/AG18)-1)</f>
        <v>6.0646992834084923E-2</v>
      </c>
      <c r="AI18" s="139">
        <v>7211385</v>
      </c>
      <c r="AJ18" s="140">
        <v>7227578</v>
      </c>
      <c r="AK18" s="124">
        <f t="shared" ref="AK18:AK21" si="36">((AI18/AJ18)-1)</f>
        <v>-2.2404462463082586E-3</v>
      </c>
      <c r="AL18" s="139">
        <v>113501</v>
      </c>
      <c r="AM18" s="140">
        <v>129081</v>
      </c>
      <c r="AN18" s="124">
        <f t="shared" ref="AN18:AN21" si="37">((AL18/AM18)-1)</f>
        <v>-0.12069940579945926</v>
      </c>
      <c r="AO18" s="158">
        <v>124741</v>
      </c>
      <c r="AP18" s="140">
        <v>126658</v>
      </c>
      <c r="AQ18" s="124">
        <f t="shared" ref="AQ18:AQ21" si="38">((AO18/AP18)-1)</f>
        <v>-1.5135246095785537E-2</v>
      </c>
      <c r="AR18" s="139">
        <v>2142792</v>
      </c>
      <c r="AS18" s="140">
        <v>2290241</v>
      </c>
      <c r="AT18" s="124">
        <f t="shared" ref="AT18:AT21" si="39">((AR18/AS18)-1)</f>
        <v>-6.4381434093617185E-2</v>
      </c>
      <c r="AU18" s="139">
        <v>162728</v>
      </c>
      <c r="AV18" s="140">
        <v>60776</v>
      </c>
      <c r="AW18" s="124">
        <f t="shared" ref="AW18:AW21" si="40">((AU18/AV18)-1)</f>
        <v>1.6775042780044753</v>
      </c>
      <c r="AX18" s="139">
        <v>505521</v>
      </c>
      <c r="AY18" s="140">
        <v>645061</v>
      </c>
      <c r="AZ18" s="124">
        <f t="shared" ref="AZ18:AZ21" si="41">((AX18/AY18)-1)</f>
        <v>-0.21632062704147359</v>
      </c>
      <c r="BA18" s="155">
        <v>41021</v>
      </c>
      <c r="BB18" s="160">
        <v>96361</v>
      </c>
      <c r="BC18" s="158">
        <v>0</v>
      </c>
      <c r="BD18" s="161">
        <v>0</v>
      </c>
      <c r="BE18" s="139">
        <f t="shared" ref="BE18:BE21" si="42">BH18-AL18-AO18-AR18-AU18-AX18</f>
        <v>665776</v>
      </c>
      <c r="BF18" s="140">
        <v>699647</v>
      </c>
      <c r="BG18" s="124">
        <f t="shared" ref="BG18:BG21" si="43">((BE18/BF18)-1)</f>
        <v>-4.8411556113297172E-2</v>
      </c>
      <c r="BH18" s="139">
        <f t="shared" ref="BH18:BH21" si="44">BK18-AI18</f>
        <v>3715059</v>
      </c>
      <c r="BI18" s="140">
        <v>3951464</v>
      </c>
      <c r="BJ18" s="124">
        <f t="shared" ref="BJ18:BJ21" si="45">((BH18/BI18)-1)</f>
        <v>-5.9827193161825609E-2</v>
      </c>
      <c r="BK18" s="139">
        <v>10926444</v>
      </c>
      <c r="BL18" s="140">
        <v>11179042</v>
      </c>
      <c r="BM18" s="124">
        <f t="shared" ref="BM18:BM21" si="46">((BK18/BL18)-1)</f>
        <v>-2.2595675014012828E-2</v>
      </c>
    </row>
    <row r="19" spans="1:65" s="6" customFormat="1" ht="20.149999999999999" customHeight="1" x14ac:dyDescent="0.2">
      <c r="A19" s="34" t="s">
        <v>31</v>
      </c>
      <c r="B19" s="267">
        <v>3438281</v>
      </c>
      <c r="C19" s="268">
        <v>3384786</v>
      </c>
      <c r="D19" s="269">
        <f t="shared" si="24"/>
        <v>1.6</v>
      </c>
      <c r="E19" s="300">
        <v>1239883</v>
      </c>
      <c r="F19" s="301">
        <v>1209368</v>
      </c>
      <c r="G19" s="269">
        <f t="shared" si="25"/>
        <v>2.5</v>
      </c>
      <c r="H19" s="302">
        <v>201489</v>
      </c>
      <c r="I19" s="301">
        <v>183854</v>
      </c>
      <c r="J19" s="303">
        <f t="shared" si="26"/>
        <v>9.6</v>
      </c>
      <c r="K19" s="304">
        <v>1713735</v>
      </c>
      <c r="L19" s="305">
        <v>1718443</v>
      </c>
      <c r="M19" s="306">
        <f t="shared" si="27"/>
        <v>-0.3</v>
      </c>
      <c r="N19" s="139">
        <v>139109</v>
      </c>
      <c r="O19" s="140">
        <v>138098</v>
      </c>
      <c r="P19" s="124">
        <f t="shared" si="28"/>
        <v>7.3208880649973107E-3</v>
      </c>
      <c r="Q19" s="139">
        <v>38662</v>
      </c>
      <c r="R19" s="140">
        <v>34237</v>
      </c>
      <c r="S19" s="124">
        <f t="shared" si="29"/>
        <v>0.12924613721996669</v>
      </c>
      <c r="T19" s="139">
        <v>4260316</v>
      </c>
      <c r="U19" s="140">
        <v>4027853</v>
      </c>
      <c r="V19" s="154">
        <f t="shared" si="30"/>
        <v>5.7713873867790033E-2</v>
      </c>
      <c r="W19" s="155">
        <v>3701379</v>
      </c>
      <c r="X19" s="140">
        <v>3625486</v>
      </c>
      <c r="Y19" s="156">
        <f t="shared" si="31"/>
        <v>2.0933193508401393E-2</v>
      </c>
      <c r="Z19" s="155">
        <v>558937</v>
      </c>
      <c r="AA19" s="140">
        <v>402367</v>
      </c>
      <c r="AB19" s="124">
        <f t="shared" si="32"/>
        <v>0.3891223683850813</v>
      </c>
      <c r="AC19" s="139">
        <v>606329</v>
      </c>
      <c r="AD19" s="140">
        <v>603943</v>
      </c>
      <c r="AE19" s="124">
        <f t="shared" si="33"/>
        <v>3.9507039571615721E-3</v>
      </c>
      <c r="AF19" s="157">
        <f t="shared" si="34"/>
        <v>124221</v>
      </c>
      <c r="AG19" s="140">
        <v>102138</v>
      </c>
      <c r="AH19" s="124">
        <f t="shared" si="35"/>
        <v>0.21620748399224587</v>
      </c>
      <c r="AI19" s="139">
        <v>8606918</v>
      </c>
      <c r="AJ19" s="140">
        <v>8291055</v>
      </c>
      <c r="AK19" s="124">
        <f t="shared" si="36"/>
        <v>3.8096840510646768E-2</v>
      </c>
      <c r="AL19" s="139">
        <v>72913</v>
      </c>
      <c r="AM19" s="140">
        <v>63927</v>
      </c>
      <c r="AN19" s="124">
        <f t="shared" si="37"/>
        <v>0.14056658375960085</v>
      </c>
      <c r="AO19" s="158">
        <v>142897</v>
      </c>
      <c r="AP19" s="140">
        <v>146188</v>
      </c>
      <c r="AQ19" s="124">
        <f t="shared" si="38"/>
        <v>-2.2512107696938233E-2</v>
      </c>
      <c r="AR19" s="139">
        <v>3005622</v>
      </c>
      <c r="AS19" s="140">
        <v>2725815</v>
      </c>
      <c r="AT19" s="124">
        <f t="shared" si="39"/>
        <v>0.10265076683487329</v>
      </c>
      <c r="AU19" s="139">
        <v>345477</v>
      </c>
      <c r="AV19" s="140">
        <v>356360</v>
      </c>
      <c r="AW19" s="124">
        <f t="shared" si="40"/>
        <v>-3.0539342238186107E-2</v>
      </c>
      <c r="AX19" s="139">
        <v>1960001</v>
      </c>
      <c r="AY19" s="140">
        <v>773947</v>
      </c>
      <c r="AZ19" s="124">
        <f t="shared" si="41"/>
        <v>1.5324744459245916</v>
      </c>
      <c r="BA19" s="155">
        <v>52901</v>
      </c>
      <c r="BB19" s="160">
        <v>116747</v>
      </c>
      <c r="BC19" s="158">
        <v>0</v>
      </c>
      <c r="BD19" s="161">
        <v>0</v>
      </c>
      <c r="BE19" s="139">
        <f t="shared" si="42"/>
        <v>1387731</v>
      </c>
      <c r="BF19" s="140">
        <v>1349463</v>
      </c>
      <c r="BG19" s="124">
        <f t="shared" si="43"/>
        <v>2.8357946827738179E-2</v>
      </c>
      <c r="BH19" s="139">
        <f t="shared" si="44"/>
        <v>6914641</v>
      </c>
      <c r="BI19" s="140">
        <v>5415700</v>
      </c>
      <c r="BJ19" s="124">
        <f t="shared" si="45"/>
        <v>0.27677696327344581</v>
      </c>
      <c r="BK19" s="139">
        <v>15521559</v>
      </c>
      <c r="BL19" s="140">
        <v>13706755</v>
      </c>
      <c r="BM19" s="124">
        <f t="shared" si="46"/>
        <v>0.13240216229151236</v>
      </c>
    </row>
    <row r="20" spans="1:65" s="6" customFormat="1" ht="20.149999999999999" customHeight="1" x14ac:dyDescent="0.2">
      <c r="A20" s="34" t="s">
        <v>32</v>
      </c>
      <c r="B20" s="247">
        <v>3375383</v>
      </c>
      <c r="C20" s="248">
        <v>3429142</v>
      </c>
      <c r="D20" s="249">
        <f t="shared" si="24"/>
        <v>-1.6</v>
      </c>
      <c r="E20" s="277">
        <v>1171929</v>
      </c>
      <c r="F20" s="278">
        <v>1170998</v>
      </c>
      <c r="G20" s="269">
        <f t="shared" si="25"/>
        <v>0.1</v>
      </c>
      <c r="H20" s="279">
        <v>176160</v>
      </c>
      <c r="I20" s="278">
        <v>226244</v>
      </c>
      <c r="J20" s="280">
        <f t="shared" si="26"/>
        <v>-22.1</v>
      </c>
      <c r="K20" s="282">
        <v>1792419</v>
      </c>
      <c r="L20" s="298">
        <v>1796473</v>
      </c>
      <c r="M20" s="299">
        <f t="shared" si="27"/>
        <v>-0.2</v>
      </c>
      <c r="N20" s="139">
        <v>134376</v>
      </c>
      <c r="O20" s="140">
        <v>132555</v>
      </c>
      <c r="P20" s="124">
        <f t="shared" si="28"/>
        <v>1.3737693787484462E-2</v>
      </c>
      <c r="Q20" s="139">
        <v>22549</v>
      </c>
      <c r="R20" s="140">
        <v>17998</v>
      </c>
      <c r="S20" s="124">
        <f t="shared" si="29"/>
        <v>0.25286142904767206</v>
      </c>
      <c r="T20" s="139">
        <v>3415545</v>
      </c>
      <c r="U20" s="140">
        <v>3304926</v>
      </c>
      <c r="V20" s="154">
        <f t="shared" si="30"/>
        <v>3.3470946096826326E-2</v>
      </c>
      <c r="W20" s="155">
        <v>3058474</v>
      </c>
      <c r="X20" s="140">
        <v>2935535</v>
      </c>
      <c r="Y20" s="156">
        <f t="shared" si="31"/>
        <v>4.1879589240121584E-2</v>
      </c>
      <c r="Z20" s="155">
        <v>357071</v>
      </c>
      <c r="AA20" s="140">
        <v>369391</v>
      </c>
      <c r="AB20" s="124">
        <f t="shared" si="32"/>
        <v>-3.3352193204490677E-2</v>
      </c>
      <c r="AC20" s="139">
        <v>596846</v>
      </c>
      <c r="AD20" s="140">
        <v>599264</v>
      </c>
      <c r="AE20" s="124">
        <f t="shared" si="33"/>
        <v>-4.0349495381000189E-3</v>
      </c>
      <c r="AF20" s="157">
        <f t="shared" si="34"/>
        <v>116612</v>
      </c>
      <c r="AG20" s="140">
        <v>95558</v>
      </c>
      <c r="AH20" s="124">
        <f t="shared" si="35"/>
        <v>0.22032692186944058</v>
      </c>
      <c r="AI20" s="139">
        <v>7661311</v>
      </c>
      <c r="AJ20" s="140">
        <v>7579443</v>
      </c>
      <c r="AK20" s="124">
        <f t="shared" si="36"/>
        <v>1.0801321416362697E-2</v>
      </c>
      <c r="AL20" s="139">
        <v>74107</v>
      </c>
      <c r="AM20" s="140">
        <v>82955</v>
      </c>
      <c r="AN20" s="124">
        <f t="shared" si="37"/>
        <v>-0.10666023747815079</v>
      </c>
      <c r="AO20" s="158">
        <v>167527</v>
      </c>
      <c r="AP20" s="140">
        <v>164277</v>
      </c>
      <c r="AQ20" s="124">
        <f t="shared" si="38"/>
        <v>1.9783658089689959E-2</v>
      </c>
      <c r="AR20" s="139">
        <v>1720296</v>
      </c>
      <c r="AS20" s="140">
        <v>2398559</v>
      </c>
      <c r="AT20" s="124">
        <f t="shared" si="39"/>
        <v>-0.28277936877933796</v>
      </c>
      <c r="AU20" s="139">
        <v>700469</v>
      </c>
      <c r="AV20" s="140">
        <v>78249</v>
      </c>
      <c r="AW20" s="124">
        <f t="shared" si="40"/>
        <v>7.9517949111170747</v>
      </c>
      <c r="AX20" s="139">
        <v>2585709</v>
      </c>
      <c r="AY20" s="140">
        <v>1361083</v>
      </c>
      <c r="AZ20" s="124">
        <f t="shared" si="41"/>
        <v>0.89974380695372735</v>
      </c>
      <c r="BA20" s="155">
        <v>56209</v>
      </c>
      <c r="BB20" s="160">
        <v>125183</v>
      </c>
      <c r="BC20" s="158">
        <v>0</v>
      </c>
      <c r="BD20" s="161">
        <v>0</v>
      </c>
      <c r="BE20" s="139">
        <f t="shared" si="42"/>
        <v>997259</v>
      </c>
      <c r="BF20" s="140">
        <v>1095106</v>
      </c>
      <c r="BG20" s="124">
        <f t="shared" si="43"/>
        <v>-8.9349341524930015E-2</v>
      </c>
      <c r="BH20" s="139">
        <f t="shared" si="44"/>
        <v>6245367</v>
      </c>
      <c r="BI20" s="140">
        <v>5180229</v>
      </c>
      <c r="BJ20" s="124">
        <f t="shared" si="45"/>
        <v>0.20561600655106171</v>
      </c>
      <c r="BK20" s="139">
        <v>13906678</v>
      </c>
      <c r="BL20" s="140">
        <v>12759672</v>
      </c>
      <c r="BM20" s="124">
        <f t="shared" si="46"/>
        <v>8.9893063081872393E-2</v>
      </c>
    </row>
    <row r="21" spans="1:65" s="6" customFormat="1" ht="20.149999999999999" customHeight="1" x14ac:dyDescent="0.2">
      <c r="A21" s="34" t="s">
        <v>33</v>
      </c>
      <c r="B21" s="247">
        <v>1652961</v>
      </c>
      <c r="C21" s="248">
        <v>1683776</v>
      </c>
      <c r="D21" s="249">
        <f t="shared" si="24"/>
        <v>-1.8</v>
      </c>
      <c r="E21" s="277">
        <v>487583</v>
      </c>
      <c r="F21" s="278">
        <v>483705</v>
      </c>
      <c r="G21" s="249">
        <f t="shared" si="25"/>
        <v>0.8</v>
      </c>
      <c r="H21" s="279">
        <v>29508</v>
      </c>
      <c r="I21" s="278">
        <v>40945</v>
      </c>
      <c r="J21" s="280">
        <f t="shared" si="26"/>
        <v>-27.9</v>
      </c>
      <c r="K21" s="282">
        <v>1019860</v>
      </c>
      <c r="L21" s="298">
        <v>1042808</v>
      </c>
      <c r="M21" s="299">
        <f t="shared" si="27"/>
        <v>-2.2000000000000002</v>
      </c>
      <c r="N21" s="139">
        <v>73752</v>
      </c>
      <c r="O21" s="140">
        <v>73194</v>
      </c>
      <c r="P21" s="124">
        <f t="shared" si="28"/>
        <v>7.6235757029263773E-3</v>
      </c>
      <c r="Q21" s="139">
        <v>4776</v>
      </c>
      <c r="R21" s="140">
        <v>5185</v>
      </c>
      <c r="S21" s="124">
        <f t="shared" si="29"/>
        <v>-7.888138862102223E-2</v>
      </c>
      <c r="T21" s="139">
        <v>3769954</v>
      </c>
      <c r="U21" s="140">
        <v>3606088</v>
      </c>
      <c r="V21" s="154">
        <f t="shared" si="30"/>
        <v>4.5441486730218417E-2</v>
      </c>
      <c r="W21" s="155">
        <v>3220252</v>
      </c>
      <c r="X21" s="140">
        <v>3076677</v>
      </c>
      <c r="Y21" s="156">
        <f t="shared" si="31"/>
        <v>4.6665607081926463E-2</v>
      </c>
      <c r="Z21" s="155">
        <v>549702</v>
      </c>
      <c r="AA21" s="140">
        <v>529411</v>
      </c>
      <c r="AB21" s="124">
        <f t="shared" si="32"/>
        <v>3.8327499806388499E-2</v>
      </c>
      <c r="AC21" s="139">
        <v>272830</v>
      </c>
      <c r="AD21" s="140">
        <v>278545</v>
      </c>
      <c r="AE21" s="124">
        <f t="shared" si="33"/>
        <v>-2.0517331131415073E-2</v>
      </c>
      <c r="AF21" s="157">
        <f t="shared" si="34"/>
        <v>54290</v>
      </c>
      <c r="AG21" s="140">
        <v>44882</v>
      </c>
      <c r="AH21" s="124">
        <f t="shared" si="35"/>
        <v>0.2096163272581435</v>
      </c>
      <c r="AI21" s="139">
        <v>5828563</v>
      </c>
      <c r="AJ21" s="140">
        <v>5691670</v>
      </c>
      <c r="AK21" s="124">
        <f t="shared" si="36"/>
        <v>2.4051464684354595E-2</v>
      </c>
      <c r="AL21" s="139">
        <v>68097</v>
      </c>
      <c r="AM21" s="140">
        <v>66466</v>
      </c>
      <c r="AN21" s="124">
        <f t="shared" si="37"/>
        <v>2.4538861974543469E-2</v>
      </c>
      <c r="AO21" s="158">
        <v>77364</v>
      </c>
      <c r="AP21" s="140">
        <v>76470</v>
      </c>
      <c r="AQ21" s="124">
        <f t="shared" si="38"/>
        <v>1.1690859160454981E-2</v>
      </c>
      <c r="AR21" s="139">
        <v>1358570</v>
      </c>
      <c r="AS21" s="140">
        <v>1456577</v>
      </c>
      <c r="AT21" s="124">
        <f t="shared" si="39"/>
        <v>-6.7285835215028067E-2</v>
      </c>
      <c r="AU21" s="139">
        <v>1229547</v>
      </c>
      <c r="AV21" s="140">
        <v>1006629</v>
      </c>
      <c r="AW21" s="124">
        <f t="shared" si="40"/>
        <v>0.22145000789764646</v>
      </c>
      <c r="AX21" s="139">
        <v>473500</v>
      </c>
      <c r="AY21" s="140">
        <v>683900</v>
      </c>
      <c r="AZ21" s="124">
        <f t="shared" si="41"/>
        <v>-0.30764731685918989</v>
      </c>
      <c r="BA21" s="155">
        <v>30200</v>
      </c>
      <c r="BB21" s="160">
        <v>63700</v>
      </c>
      <c r="BC21" s="158">
        <v>0</v>
      </c>
      <c r="BD21" s="161">
        <v>0</v>
      </c>
      <c r="BE21" s="139">
        <f t="shared" si="42"/>
        <v>574131</v>
      </c>
      <c r="BF21" s="140">
        <v>673486</v>
      </c>
      <c r="BG21" s="124">
        <f t="shared" si="43"/>
        <v>-0.14752348229955781</v>
      </c>
      <c r="BH21" s="139">
        <f t="shared" si="44"/>
        <v>3781209</v>
      </c>
      <c r="BI21" s="140">
        <v>3963528</v>
      </c>
      <c r="BJ21" s="124">
        <f t="shared" si="45"/>
        <v>-4.5999170436035741E-2</v>
      </c>
      <c r="BK21" s="139">
        <v>9609772</v>
      </c>
      <c r="BL21" s="140">
        <v>9655198</v>
      </c>
      <c r="BM21" s="124">
        <f t="shared" si="46"/>
        <v>-4.7048232465041195E-3</v>
      </c>
    </row>
    <row r="22" spans="1:65" s="6" customFormat="1" ht="20.149999999999999" customHeight="1" x14ac:dyDescent="0.2">
      <c r="A22" s="35" t="s">
        <v>34</v>
      </c>
      <c r="B22" s="235">
        <f>SUM(B17:B21)</f>
        <v>11522203</v>
      </c>
      <c r="C22" s="236">
        <v>11590604</v>
      </c>
      <c r="D22" s="237">
        <f>((B22/C22)-1)</f>
        <v>-5.9014180796790328E-3</v>
      </c>
      <c r="E22" s="238">
        <f>SUM(E17:E21)</f>
        <v>4036910</v>
      </c>
      <c r="F22" s="236">
        <v>3991047</v>
      </c>
      <c r="G22" s="239">
        <f>((E22/F22)-1)</f>
        <v>1.1491470784483315E-2</v>
      </c>
      <c r="H22" s="238">
        <f>SUM(H17:H21)</f>
        <v>603569</v>
      </c>
      <c r="I22" s="236">
        <v>712269</v>
      </c>
      <c r="J22" s="240">
        <f>((H22/I22)-1)</f>
        <v>-0.15261088156300495</v>
      </c>
      <c r="K22" s="241">
        <f>SUM(K17:K21)</f>
        <v>6022044</v>
      </c>
      <c r="L22" s="242">
        <v>6035331</v>
      </c>
      <c r="M22" s="243">
        <f>((K22/L22)-1)</f>
        <v>-2.2015362537697314E-3</v>
      </c>
      <c r="N22" s="165">
        <f>SUM(N17:N21)</f>
        <v>470938</v>
      </c>
      <c r="O22" s="164">
        <v>466393</v>
      </c>
      <c r="P22" s="127">
        <f>((N22/O22)-1)</f>
        <v>9.7450004609846985E-3</v>
      </c>
      <c r="Q22" s="165">
        <f>SUM(Q17:Q21)</f>
        <v>95147</v>
      </c>
      <c r="R22" s="164">
        <v>79332</v>
      </c>
      <c r="S22" s="127">
        <f>((Q22/R22)-1)</f>
        <v>0.19935208995109166</v>
      </c>
      <c r="T22" s="165">
        <f>SUM(T17:T21)</f>
        <v>16240213</v>
      </c>
      <c r="U22" s="164">
        <v>15633997</v>
      </c>
      <c r="V22" s="166">
        <f>((T22/U22)-1)</f>
        <v>3.8775496758762351E-2</v>
      </c>
      <c r="W22" s="163">
        <f>SUM(W17:W21)</f>
        <v>13990851</v>
      </c>
      <c r="X22" s="164">
        <v>13560742</v>
      </c>
      <c r="Y22" s="162">
        <f>((W22/X22)-1)</f>
        <v>3.1717217243717233E-2</v>
      </c>
      <c r="Z22" s="163">
        <f>SUM(Z17:Z21)</f>
        <v>2249362</v>
      </c>
      <c r="AA22" s="164">
        <v>2073255</v>
      </c>
      <c r="AB22" s="127">
        <f>((Z22/AA22)-1)</f>
        <v>8.4942276758044777E-2</v>
      </c>
      <c r="AC22" s="165">
        <f>SUM(AC17:AC21)</f>
        <v>2036783</v>
      </c>
      <c r="AD22" s="164">
        <v>2047454</v>
      </c>
      <c r="AE22" s="127">
        <f>((AC22/AD22)-1)</f>
        <v>-5.2118387030917201E-3</v>
      </c>
      <c r="AF22" s="165">
        <f>SUM(AF17:AF21)</f>
        <v>402042</v>
      </c>
      <c r="AG22" s="164">
        <v>340707</v>
      </c>
      <c r="AH22" s="127">
        <f>((AF22/AG22)-1)</f>
        <v>0.18002271746691445</v>
      </c>
      <c r="AI22" s="165">
        <f>SUM(AI17:AI21)</f>
        <v>30767326</v>
      </c>
      <c r="AJ22" s="164">
        <v>30158487</v>
      </c>
      <c r="AK22" s="127">
        <f>((AI22/AJ22)-1)</f>
        <v>2.0187982241947289E-2</v>
      </c>
      <c r="AL22" s="165">
        <f>SUM(AL17:AL21)</f>
        <v>328785</v>
      </c>
      <c r="AM22" s="164">
        <v>342595</v>
      </c>
      <c r="AN22" s="127">
        <f>((AL22/AM22)-1)</f>
        <v>-4.0309987010902049E-2</v>
      </c>
      <c r="AO22" s="167">
        <f>SUM(AO17:AO21)</f>
        <v>556403</v>
      </c>
      <c r="AP22" s="164">
        <v>553818</v>
      </c>
      <c r="AQ22" s="127">
        <f>((AO22/AP22)-1)</f>
        <v>4.6675983806954147E-3</v>
      </c>
      <c r="AR22" s="165">
        <f>SUM(AR17:AR21)</f>
        <v>8606426</v>
      </c>
      <c r="AS22" s="164">
        <v>9344680</v>
      </c>
      <c r="AT22" s="127">
        <f>((AR22/AS22)-1)</f>
        <v>-7.9002598269817703E-2</v>
      </c>
      <c r="AU22" s="165">
        <f>SUM(AU17:AU21)</f>
        <v>2451221</v>
      </c>
      <c r="AV22" s="164">
        <v>1502014</v>
      </c>
      <c r="AW22" s="127">
        <f>((AU22/AV22)-1)</f>
        <v>0.63195616019557743</v>
      </c>
      <c r="AX22" s="165">
        <f>SUM(AX17:AX21)</f>
        <v>5657058</v>
      </c>
      <c r="AY22" s="164">
        <v>3512642</v>
      </c>
      <c r="AZ22" s="127">
        <f>((AX22/AY22)-1)</f>
        <v>0.61048521312448001</v>
      </c>
      <c r="BA22" s="163">
        <f>SUM(BA17:BA21)</f>
        <v>188158</v>
      </c>
      <c r="BB22" s="168">
        <v>417542</v>
      </c>
      <c r="BC22" s="167">
        <v>0</v>
      </c>
      <c r="BD22" s="169">
        <v>0</v>
      </c>
      <c r="BE22" s="165">
        <f>SUM(BE17:BE21)</f>
        <v>3859595</v>
      </c>
      <c r="BF22" s="164">
        <v>4048322</v>
      </c>
      <c r="BG22" s="127">
        <f>((BE22/BF22)-1)</f>
        <v>-4.661857431301164E-2</v>
      </c>
      <c r="BH22" s="165">
        <f>SUM(BH17:BH21)</f>
        <v>21459488</v>
      </c>
      <c r="BI22" s="164">
        <v>19304071</v>
      </c>
      <c r="BJ22" s="127">
        <f>((BH22/BI22)-1)</f>
        <v>0.11165608539255789</v>
      </c>
      <c r="BK22" s="165">
        <f>SUM(BK17:BK21)</f>
        <v>52226814</v>
      </c>
      <c r="BL22" s="164">
        <v>49462558</v>
      </c>
      <c r="BM22" s="127">
        <f>((BK22/BL22)-1)</f>
        <v>5.5885827821521072E-2</v>
      </c>
    </row>
    <row r="23" spans="1:65" s="6" customFormat="1" ht="20.149999999999999" customHeight="1" thickBot="1" x14ac:dyDescent="0.25">
      <c r="A23" s="36" t="s">
        <v>35</v>
      </c>
      <c r="B23" s="29">
        <f>B16+B22</f>
        <v>174868889</v>
      </c>
      <c r="C23" s="30">
        <v>173702916</v>
      </c>
      <c r="D23" s="121">
        <f>((B23/C23)-1)</f>
        <v>6.7124549595931615E-3</v>
      </c>
      <c r="E23" s="31">
        <f>E16+E22</f>
        <v>58625438</v>
      </c>
      <c r="F23" s="30">
        <v>57593495</v>
      </c>
      <c r="G23" s="122">
        <f>((E23/F23)-1)</f>
        <v>1.791770060143083E-2</v>
      </c>
      <c r="H23" s="31">
        <f>H16+H22</f>
        <v>13184585</v>
      </c>
      <c r="I23" s="30">
        <v>14457272</v>
      </c>
      <c r="J23" s="170">
        <f>((H23/I23)-1)</f>
        <v>-8.8030923122979221E-2</v>
      </c>
      <c r="K23" s="171">
        <f>K16+K22</f>
        <v>84073327</v>
      </c>
      <c r="L23" s="172">
        <v>82908107</v>
      </c>
      <c r="M23" s="126">
        <f>((K23/L23)-1)</f>
        <v>1.4054355384088169E-2</v>
      </c>
      <c r="N23" s="173">
        <f>N16+N22</f>
        <v>4454251</v>
      </c>
      <c r="O23" s="172">
        <v>4423367</v>
      </c>
      <c r="P23" s="126">
        <f>((N23/O23)-1)</f>
        <v>6.9820116666783338E-3</v>
      </c>
      <c r="Q23" s="173">
        <f>Q16+Q22</f>
        <v>1127197</v>
      </c>
      <c r="R23" s="172">
        <v>1069545</v>
      </c>
      <c r="S23" s="126">
        <f>((Q23/R23)-1)</f>
        <v>5.3903295326517275E-2</v>
      </c>
      <c r="T23" s="173">
        <f>T16+T22</f>
        <v>101474295</v>
      </c>
      <c r="U23" s="172">
        <v>98349423</v>
      </c>
      <c r="V23" s="174">
        <f>((T23/U23)-1)</f>
        <v>3.1773160479040108E-2</v>
      </c>
      <c r="W23" s="171">
        <f>W16+W22</f>
        <v>83879993</v>
      </c>
      <c r="X23" s="172">
        <v>82732434</v>
      </c>
      <c r="Y23" s="170">
        <f>((W23/X23)-1)</f>
        <v>1.3870726926757726E-2</v>
      </c>
      <c r="Z23" s="171">
        <f>Z16+Z22</f>
        <v>17594302</v>
      </c>
      <c r="AA23" s="172">
        <v>15616989</v>
      </c>
      <c r="AB23" s="126">
        <f>((Z23/AA23)-1)</f>
        <v>0.12661294696436043</v>
      </c>
      <c r="AC23" s="173">
        <f>AC16+AC22</f>
        <v>27160442</v>
      </c>
      <c r="AD23" s="172">
        <v>27335783</v>
      </c>
      <c r="AE23" s="126">
        <f>((AC23/AD23)-1)</f>
        <v>-6.4143397685004766E-3</v>
      </c>
      <c r="AF23" s="173">
        <f>AF16+AF22</f>
        <v>5795670</v>
      </c>
      <c r="AG23" s="172">
        <v>5148946</v>
      </c>
      <c r="AH23" s="126">
        <f>((AF23/AG23)-1)</f>
        <v>0.12560318169971096</v>
      </c>
      <c r="AI23" s="173">
        <f>AI16+AI22</f>
        <v>314880744</v>
      </c>
      <c r="AJ23" s="172">
        <v>310029980</v>
      </c>
      <c r="AK23" s="126">
        <f>((AI23/AJ23)-1)</f>
        <v>1.5646112675941959E-2</v>
      </c>
      <c r="AL23" s="173">
        <f>AL16+AL22</f>
        <v>2186344</v>
      </c>
      <c r="AM23" s="172">
        <v>2187912</v>
      </c>
      <c r="AN23" s="126">
        <f>((AL23/AM23)-1)</f>
        <v>-7.1666502126233045E-4</v>
      </c>
      <c r="AO23" s="175">
        <f>AO16+AO22</f>
        <v>7139560</v>
      </c>
      <c r="AP23" s="172">
        <v>7144367</v>
      </c>
      <c r="AQ23" s="126">
        <f>((AO23/AP23)-1)</f>
        <v>-6.7283777555104951E-4</v>
      </c>
      <c r="AR23" s="173">
        <f>AR16+AR22</f>
        <v>112042824</v>
      </c>
      <c r="AS23" s="172">
        <v>119089777</v>
      </c>
      <c r="AT23" s="126">
        <f>((AR23/AS23)-1)</f>
        <v>-5.9173450295401886E-2</v>
      </c>
      <c r="AU23" s="173">
        <f>AU16+AU22</f>
        <v>12852527</v>
      </c>
      <c r="AV23" s="172">
        <v>7934564</v>
      </c>
      <c r="AW23" s="126">
        <f>((AU23/AV23)-1)</f>
        <v>0.61981515304432611</v>
      </c>
      <c r="AX23" s="173">
        <f>AX16+AX22</f>
        <v>32993321</v>
      </c>
      <c r="AY23" s="172">
        <v>36339865</v>
      </c>
      <c r="AZ23" s="126">
        <f>((AX23/AY23)-1)</f>
        <v>-9.209016048903873E-2</v>
      </c>
      <c r="BA23" s="171">
        <f>BA16+BA22</f>
        <v>3581021</v>
      </c>
      <c r="BB23" s="176">
        <v>7353265</v>
      </c>
      <c r="BC23" s="175">
        <v>0</v>
      </c>
      <c r="BD23" s="177">
        <v>0</v>
      </c>
      <c r="BE23" s="173">
        <f>BE16+BE22</f>
        <v>40873767</v>
      </c>
      <c r="BF23" s="172">
        <v>41415480</v>
      </c>
      <c r="BG23" s="126">
        <f>((BE23/BF23)-1)</f>
        <v>-1.3079964303202574E-2</v>
      </c>
      <c r="BH23" s="173">
        <f>BH16+BH22</f>
        <v>208088343</v>
      </c>
      <c r="BI23" s="172">
        <v>214111965</v>
      </c>
      <c r="BJ23" s="126">
        <f>((BH23/BI23)-1)</f>
        <v>-2.8133047118595211E-2</v>
      </c>
      <c r="BK23" s="173">
        <f>BK16+BK22</f>
        <v>522969087</v>
      </c>
      <c r="BL23" s="172">
        <v>524141945</v>
      </c>
      <c r="BM23" s="126">
        <f>((BK23/BL23)-1)</f>
        <v>-2.2376724686669069E-3</v>
      </c>
    </row>
    <row r="25" spans="1:65" x14ac:dyDescent="0.2">
      <c r="B25" t="s">
        <v>55</v>
      </c>
    </row>
    <row r="28" spans="1:65" s="7" customFormat="1" x14ac:dyDescent="0.2">
      <c r="A28" s="37"/>
      <c r="E28" s="356"/>
      <c r="F28" s="356"/>
      <c r="H28" s="356"/>
      <c r="I28" s="356"/>
      <c r="K28" s="356"/>
      <c r="L28" s="356"/>
      <c r="AI28" s="343"/>
      <c r="AJ28" s="343"/>
    </row>
    <row r="31" spans="1:65" x14ac:dyDescent="0.2">
      <c r="AJ31" s="3"/>
    </row>
  </sheetData>
  <mergeCells count="80">
    <mergeCell ref="B4:B5"/>
    <mergeCell ref="C4:C5"/>
    <mergeCell ref="A4:A5"/>
    <mergeCell ref="M4:M5"/>
    <mergeCell ref="D4:D5"/>
    <mergeCell ref="AF4:AF5"/>
    <mergeCell ref="AG4:AG5"/>
    <mergeCell ref="S4:S5"/>
    <mergeCell ref="T4:T5"/>
    <mergeCell ref="U4:U5"/>
    <mergeCell ref="AC4:AC5"/>
    <mergeCell ref="AD4:AD5"/>
    <mergeCell ref="AB4:AB5"/>
    <mergeCell ref="V4:V5"/>
    <mergeCell ref="BK3:BM3"/>
    <mergeCell ref="BK4:BK5"/>
    <mergeCell ref="BL4:BL5"/>
    <mergeCell ref="BJ4:BJ5"/>
    <mergeCell ref="BM4:BM5"/>
    <mergeCell ref="AX3:BD3"/>
    <mergeCell ref="BE3:BG3"/>
    <mergeCell ref="BH3:BJ3"/>
    <mergeCell ref="BH4:BH5"/>
    <mergeCell ref="BI4:BI5"/>
    <mergeCell ref="BE4:BE5"/>
    <mergeCell ref="BF4:BF5"/>
    <mergeCell ref="BG4:BG5"/>
    <mergeCell ref="BA4:BB4"/>
    <mergeCell ref="AZ4:AZ5"/>
    <mergeCell ref="BC4:BD4"/>
    <mergeCell ref="B3:M3"/>
    <mergeCell ref="N3:P3"/>
    <mergeCell ref="Q3:S3"/>
    <mergeCell ref="T3:AB3"/>
    <mergeCell ref="AL4:AL5"/>
    <mergeCell ref="AC3:AE3"/>
    <mergeCell ref="AF3:AH3"/>
    <mergeCell ref="AI3:AK3"/>
    <mergeCell ref="AL3:AN3"/>
    <mergeCell ref="G4:G5"/>
    <mergeCell ref="J4:J5"/>
    <mergeCell ref="N4:N5"/>
    <mergeCell ref="O4:O5"/>
    <mergeCell ref="P4:P5"/>
    <mergeCell ref="Q4:Q5"/>
    <mergeCell ref="R4:R5"/>
    <mergeCell ref="AO3:AQ3"/>
    <mergeCell ref="W4:X4"/>
    <mergeCell ref="Z4:AA4"/>
    <mergeCell ref="AU4:AU5"/>
    <mergeCell ref="AV4:AV5"/>
    <mergeCell ref="AK4:AK5"/>
    <mergeCell ref="Y4:Y5"/>
    <mergeCell ref="AH4:AH5"/>
    <mergeCell ref="AR3:AT3"/>
    <mergeCell ref="AU3:AW3"/>
    <mergeCell ref="AR4:AR5"/>
    <mergeCell ref="AS4:AS5"/>
    <mergeCell ref="AT4:AT5"/>
    <mergeCell ref="AW4:AW5"/>
    <mergeCell ref="AE4:AE5"/>
    <mergeCell ref="AM4:AM5"/>
    <mergeCell ref="E28:F28"/>
    <mergeCell ref="H28:I28"/>
    <mergeCell ref="K28:L28"/>
    <mergeCell ref="L4:L5"/>
    <mergeCell ref="K4:K5"/>
    <mergeCell ref="I4:I5"/>
    <mergeCell ref="H4:H5"/>
    <mergeCell ref="F4:F5"/>
    <mergeCell ref="E4:E5"/>
    <mergeCell ref="AI28:AJ28"/>
    <mergeCell ref="AI4:AI5"/>
    <mergeCell ref="AJ4:AJ5"/>
    <mergeCell ref="AX4:AX5"/>
    <mergeCell ref="AY4:AY5"/>
    <mergeCell ref="AP4:AP5"/>
    <mergeCell ref="AQ4:AQ5"/>
    <mergeCell ref="AN4:AN5"/>
    <mergeCell ref="AO4:AO5"/>
  </mergeCells>
  <phoneticPr fontId="3"/>
  <printOptions horizontalCentered="1"/>
  <pageMargins left="0.39370078740157483" right="0.39370078740157483" top="0.59055118110236227" bottom="0.39370078740157483" header="0.39370078740157483" footer="0.39370078740157483"/>
  <pageSetup paperSize="9" scale="54" fitToWidth="4" orientation="landscape" r:id="rId1"/>
  <colBreaks count="3" manualBreakCount="3">
    <brk id="19" max="25" man="1"/>
    <brk id="37" max="25" man="1"/>
    <brk id="56" max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J28"/>
  <sheetViews>
    <sheetView zoomScaleNormal="100" workbookViewId="0">
      <pane xSplit="1" topLeftCell="Z1" activePane="topRight" state="frozen"/>
      <selection activeCell="C50" sqref="C50"/>
      <selection pane="topRight" activeCell="C50" sqref="C50"/>
    </sheetView>
  </sheetViews>
  <sheetFormatPr defaultRowHeight="14" x14ac:dyDescent="0.2"/>
  <cols>
    <col min="1" max="1" width="10.75" style="3" bestFit="1" customWidth="1"/>
    <col min="2" max="3" width="12.58203125" style="5" customWidth="1"/>
    <col min="4" max="4" width="9.1640625" style="5" customWidth="1"/>
    <col min="5" max="6" width="12.58203125" style="5" customWidth="1"/>
    <col min="7" max="8" width="12.58203125" customWidth="1"/>
    <col min="9" max="9" width="7.58203125" customWidth="1"/>
    <col min="10" max="11" width="12.58203125" customWidth="1"/>
    <col min="12" max="12" width="9.83203125" customWidth="1"/>
    <col min="13" max="20" width="12.58203125" customWidth="1"/>
    <col min="21" max="21" width="9.25" customWidth="1"/>
    <col min="22" max="23" width="11.58203125" customWidth="1"/>
    <col min="24" max="24" width="10.58203125" customWidth="1"/>
    <col min="25" max="26" width="11.58203125" customWidth="1"/>
    <col min="27" max="27" width="10.58203125" customWidth="1"/>
    <col min="28" max="29" width="11.58203125" customWidth="1"/>
    <col min="30" max="32" width="10.58203125" customWidth="1"/>
    <col min="33" max="33" width="14.1640625" customWidth="1"/>
    <col min="34" max="35" width="12.58203125" customWidth="1"/>
    <col min="36" max="36" width="10.58203125" customWidth="1"/>
    <col min="37" max="40" width="12.58203125" customWidth="1"/>
    <col min="41" max="41" width="9.08203125" customWidth="1"/>
    <col min="42" max="43" width="12.58203125" customWidth="1"/>
    <col min="44" max="44" width="10.58203125" customWidth="1"/>
    <col min="45" max="46" width="12.58203125" customWidth="1"/>
    <col min="47" max="47" width="10.58203125" customWidth="1"/>
    <col min="48" max="49" width="12.58203125" customWidth="1"/>
    <col min="50" max="50" width="10.58203125" customWidth="1"/>
    <col min="51" max="52" width="12.58203125" customWidth="1"/>
    <col min="53" max="53" width="10.58203125" customWidth="1"/>
    <col min="54" max="55" width="12.58203125" customWidth="1"/>
    <col min="56" max="56" width="9.08203125" customWidth="1"/>
    <col min="57" max="58" width="12.58203125" customWidth="1"/>
    <col min="59" max="59" width="10.58203125" customWidth="1"/>
    <col min="60" max="61" width="12.58203125" customWidth="1"/>
    <col min="62" max="62" width="9.08203125" customWidth="1"/>
  </cols>
  <sheetData>
    <row r="1" spans="1:62" x14ac:dyDescent="0.2">
      <c r="B1" s="5" t="s">
        <v>120</v>
      </c>
    </row>
    <row r="2" spans="1:62" ht="14.5" thickBot="1" x14ac:dyDescent="0.25">
      <c r="Q2" s="7"/>
      <c r="R2" s="7"/>
      <c r="S2" s="7"/>
      <c r="T2" t="s">
        <v>104</v>
      </c>
      <c r="AK2" t="s">
        <v>104</v>
      </c>
      <c r="AW2" t="s">
        <v>103</v>
      </c>
      <c r="BI2" t="s">
        <v>103</v>
      </c>
    </row>
    <row r="3" spans="1:62" ht="14.5" thickBot="1" x14ac:dyDescent="0.25">
      <c r="B3" s="332" t="s">
        <v>56</v>
      </c>
      <c r="C3" s="395"/>
      <c r="D3" s="395"/>
      <c r="E3" s="396"/>
      <c r="F3" s="397"/>
      <c r="G3" s="332" t="s">
        <v>57</v>
      </c>
      <c r="H3" s="395"/>
      <c r="I3" s="333"/>
      <c r="J3" s="332" t="s">
        <v>58</v>
      </c>
      <c r="K3" s="395"/>
      <c r="L3" s="405"/>
      <c r="M3" s="398" t="s">
        <v>72</v>
      </c>
      <c r="N3" s="399"/>
      <c r="O3" s="399"/>
      <c r="P3" s="400"/>
      <c r="Q3" s="332" t="s">
        <v>73</v>
      </c>
      <c r="R3" s="333"/>
      <c r="S3" s="334" t="s">
        <v>59</v>
      </c>
      <c r="T3" s="335"/>
      <c r="U3" s="336"/>
      <c r="V3" s="334" t="s">
        <v>60</v>
      </c>
      <c r="W3" s="335"/>
      <c r="X3" s="335"/>
      <c r="Y3" s="370"/>
      <c r="Z3" s="370"/>
      <c r="AA3" s="370"/>
      <c r="AB3" s="370"/>
      <c r="AC3" s="370"/>
      <c r="AD3" s="371"/>
      <c r="AE3" s="338" t="s">
        <v>61</v>
      </c>
      <c r="AF3" s="365"/>
      <c r="AG3" s="339"/>
      <c r="AH3" s="338" t="s">
        <v>62</v>
      </c>
      <c r="AI3" s="365"/>
      <c r="AJ3" s="365"/>
      <c r="AK3" s="372"/>
      <c r="AL3" s="373"/>
      <c r="AM3" s="338" t="s">
        <v>63</v>
      </c>
      <c r="AN3" s="365"/>
      <c r="AO3" s="339"/>
      <c r="AP3" s="334" t="s">
        <v>64</v>
      </c>
      <c r="AQ3" s="335"/>
      <c r="AR3" s="336"/>
      <c r="AS3" s="334" t="s">
        <v>65</v>
      </c>
      <c r="AT3" s="335"/>
      <c r="AU3" s="336"/>
      <c r="AV3" s="334" t="s">
        <v>66</v>
      </c>
      <c r="AW3" s="335"/>
      <c r="AX3" s="336"/>
      <c r="AY3" s="334" t="s">
        <v>67</v>
      </c>
      <c r="AZ3" s="335"/>
      <c r="BA3" s="336"/>
      <c r="BB3" s="334" t="s">
        <v>68</v>
      </c>
      <c r="BC3" s="335"/>
      <c r="BD3" s="336"/>
      <c r="BE3" s="334" t="s">
        <v>69</v>
      </c>
      <c r="BF3" s="335"/>
      <c r="BG3" s="336"/>
      <c r="BH3" s="338" t="s">
        <v>70</v>
      </c>
      <c r="BI3" s="365"/>
      <c r="BJ3" s="339"/>
    </row>
    <row r="4" spans="1:62" ht="15" thickTop="1" thickBot="1" x14ac:dyDescent="0.25">
      <c r="B4" s="403" t="s">
        <v>108</v>
      </c>
      <c r="C4" s="401" t="s">
        <v>93</v>
      </c>
      <c r="D4" s="408" t="s">
        <v>52</v>
      </c>
      <c r="E4" s="406" t="s">
        <v>71</v>
      </c>
      <c r="F4" s="407"/>
      <c r="G4" s="403" t="s">
        <v>108</v>
      </c>
      <c r="H4" s="401" t="s">
        <v>93</v>
      </c>
      <c r="I4" s="410" t="s">
        <v>52</v>
      </c>
      <c r="J4" s="392" t="s">
        <v>108</v>
      </c>
      <c r="K4" s="393" t="s">
        <v>93</v>
      </c>
      <c r="L4" s="394" t="s">
        <v>52</v>
      </c>
      <c r="M4" s="413" t="s">
        <v>117</v>
      </c>
      <c r="N4" s="414"/>
      <c r="O4" s="412" t="s">
        <v>101</v>
      </c>
      <c r="P4" s="411"/>
      <c r="Q4" s="392" t="s">
        <v>108</v>
      </c>
      <c r="R4" s="415" t="s">
        <v>93</v>
      </c>
      <c r="S4" s="392" t="s">
        <v>108</v>
      </c>
      <c r="T4" s="393" t="s">
        <v>93</v>
      </c>
      <c r="U4" s="415" t="s">
        <v>52</v>
      </c>
      <c r="V4" s="392" t="s">
        <v>108</v>
      </c>
      <c r="W4" s="393" t="s">
        <v>93</v>
      </c>
      <c r="X4" s="394" t="s">
        <v>52</v>
      </c>
      <c r="Y4" s="416" t="s">
        <v>74</v>
      </c>
      <c r="Z4" s="417"/>
      <c r="AA4" s="418"/>
      <c r="AB4" s="416" t="s">
        <v>75</v>
      </c>
      <c r="AC4" s="417"/>
      <c r="AD4" s="419"/>
      <c r="AE4" s="420" t="s">
        <v>108</v>
      </c>
      <c r="AF4" s="422" t="s">
        <v>93</v>
      </c>
      <c r="AG4" s="415" t="s">
        <v>52</v>
      </c>
      <c r="AH4" s="392" t="s">
        <v>108</v>
      </c>
      <c r="AI4" s="393" t="s">
        <v>93</v>
      </c>
      <c r="AJ4" s="394" t="s">
        <v>52</v>
      </c>
      <c r="AK4" s="423" t="s">
        <v>76</v>
      </c>
      <c r="AL4" s="424"/>
      <c r="AM4" s="392" t="s">
        <v>108</v>
      </c>
      <c r="AN4" s="393" t="s">
        <v>93</v>
      </c>
      <c r="AO4" s="415" t="s">
        <v>52</v>
      </c>
      <c r="AP4" s="392" t="s">
        <v>108</v>
      </c>
      <c r="AQ4" s="393" t="s">
        <v>93</v>
      </c>
      <c r="AR4" s="415" t="s">
        <v>52</v>
      </c>
      <c r="AS4" s="425" t="s">
        <v>108</v>
      </c>
      <c r="AT4" s="393" t="s">
        <v>93</v>
      </c>
      <c r="AU4" s="415" t="s">
        <v>52</v>
      </c>
      <c r="AV4" s="392" t="s">
        <v>108</v>
      </c>
      <c r="AW4" s="393" t="s">
        <v>93</v>
      </c>
      <c r="AX4" s="415" t="s">
        <v>52</v>
      </c>
      <c r="AY4" s="392" t="s">
        <v>108</v>
      </c>
      <c r="AZ4" s="393" t="s">
        <v>93</v>
      </c>
      <c r="BA4" s="415" t="s">
        <v>52</v>
      </c>
      <c r="BB4" s="392" t="s">
        <v>108</v>
      </c>
      <c r="BC4" s="393" t="s">
        <v>93</v>
      </c>
      <c r="BD4" s="415" t="s">
        <v>52</v>
      </c>
      <c r="BE4" s="392" t="s">
        <v>108</v>
      </c>
      <c r="BF4" s="393" t="s">
        <v>93</v>
      </c>
      <c r="BG4" s="415" t="s">
        <v>52</v>
      </c>
      <c r="BH4" s="392" t="s">
        <v>108</v>
      </c>
      <c r="BI4" s="393" t="s">
        <v>93</v>
      </c>
      <c r="BJ4" s="415" t="s">
        <v>52</v>
      </c>
    </row>
    <row r="5" spans="1:62" ht="15" thickTop="1" thickBot="1" x14ac:dyDescent="0.25">
      <c r="B5" s="404"/>
      <c r="C5" s="402"/>
      <c r="D5" s="409"/>
      <c r="E5" s="322" t="s">
        <v>108</v>
      </c>
      <c r="F5" s="323" t="s">
        <v>93</v>
      </c>
      <c r="G5" s="404"/>
      <c r="H5" s="402"/>
      <c r="I5" s="411"/>
      <c r="J5" s="392"/>
      <c r="K5" s="393"/>
      <c r="L5" s="394"/>
      <c r="M5" s="38" t="s">
        <v>99</v>
      </c>
      <c r="N5" s="13" t="s">
        <v>100</v>
      </c>
      <c r="O5" s="2" t="s">
        <v>99</v>
      </c>
      <c r="P5" s="12" t="s">
        <v>100</v>
      </c>
      <c r="Q5" s="392"/>
      <c r="R5" s="415"/>
      <c r="S5" s="392"/>
      <c r="T5" s="393"/>
      <c r="U5" s="415"/>
      <c r="V5" s="392"/>
      <c r="W5" s="393"/>
      <c r="X5" s="394"/>
      <c r="Y5" s="4" t="s">
        <v>108</v>
      </c>
      <c r="Z5" s="15" t="s">
        <v>93</v>
      </c>
      <c r="AA5" s="10" t="s">
        <v>77</v>
      </c>
      <c r="AB5" s="4" t="s">
        <v>108</v>
      </c>
      <c r="AC5" s="15" t="s">
        <v>93</v>
      </c>
      <c r="AD5" s="14" t="s">
        <v>77</v>
      </c>
      <c r="AE5" s="421"/>
      <c r="AF5" s="422"/>
      <c r="AG5" s="415"/>
      <c r="AH5" s="392"/>
      <c r="AI5" s="393"/>
      <c r="AJ5" s="394"/>
      <c r="AK5" s="9" t="s">
        <v>108</v>
      </c>
      <c r="AL5" s="14" t="s">
        <v>93</v>
      </c>
      <c r="AM5" s="392"/>
      <c r="AN5" s="393"/>
      <c r="AO5" s="415"/>
      <c r="AP5" s="392"/>
      <c r="AQ5" s="393"/>
      <c r="AR5" s="415"/>
      <c r="AS5" s="425"/>
      <c r="AT5" s="393"/>
      <c r="AU5" s="415"/>
      <c r="AV5" s="392"/>
      <c r="AW5" s="393"/>
      <c r="AX5" s="415"/>
      <c r="AY5" s="392"/>
      <c r="AZ5" s="393"/>
      <c r="BA5" s="415"/>
      <c r="BB5" s="392"/>
      <c r="BC5" s="393"/>
      <c r="BD5" s="415"/>
      <c r="BE5" s="392"/>
      <c r="BF5" s="393"/>
      <c r="BG5" s="415"/>
      <c r="BH5" s="392"/>
      <c r="BI5" s="393"/>
      <c r="BJ5" s="415"/>
    </row>
    <row r="6" spans="1:62" x14ac:dyDescent="0.2">
      <c r="A6" s="178" t="s">
        <v>18</v>
      </c>
      <c r="B6" s="179">
        <v>26197460</v>
      </c>
      <c r="C6" s="179">
        <v>26072418</v>
      </c>
      <c r="D6" s="180">
        <f>((B6/C6)-1)</f>
        <v>4.7959494972809047E-3</v>
      </c>
      <c r="E6" s="181">
        <v>17755620</v>
      </c>
      <c r="F6" s="181">
        <v>17706122</v>
      </c>
      <c r="G6" s="182">
        <v>43757069</v>
      </c>
      <c r="H6" s="179">
        <v>42210672</v>
      </c>
      <c r="I6" s="180">
        <f>((G6/H6)-1)</f>
        <v>3.6635213957266544E-2</v>
      </c>
      <c r="J6" s="307">
        <v>22293222</v>
      </c>
      <c r="K6" s="186">
        <v>22085832</v>
      </c>
      <c r="L6" s="183">
        <f>((J6/K6)-1)</f>
        <v>9.3901828104099305E-3</v>
      </c>
      <c r="M6" s="181">
        <v>21356559</v>
      </c>
      <c r="N6" s="184">
        <v>936245</v>
      </c>
      <c r="O6" s="181">
        <v>21124863</v>
      </c>
      <c r="P6" s="312">
        <v>960145</v>
      </c>
      <c r="Q6" s="307">
        <v>418</v>
      </c>
      <c r="R6" s="317">
        <v>824</v>
      </c>
      <c r="S6" s="307">
        <f>B6+G6+J6</f>
        <v>92247751</v>
      </c>
      <c r="T6" s="186">
        <v>90368922</v>
      </c>
      <c r="U6" s="185">
        <f>((S6/T6)-1)</f>
        <v>2.0790654114475338E-2</v>
      </c>
      <c r="V6" s="182">
        <v>18705952</v>
      </c>
      <c r="W6" s="179">
        <v>25701291</v>
      </c>
      <c r="X6" s="183">
        <f>((V6/W6)-1)</f>
        <v>-0.27217850651938069</v>
      </c>
      <c r="Y6" s="179">
        <f>V6-AB6</f>
        <v>8897222</v>
      </c>
      <c r="Z6" s="186">
        <v>10166838</v>
      </c>
      <c r="AA6" s="183">
        <f>((Y6/Z6)-1)</f>
        <v>-0.12487815779104572</v>
      </c>
      <c r="AB6" s="179">
        <v>9808730</v>
      </c>
      <c r="AC6" s="179">
        <v>15534453</v>
      </c>
      <c r="AD6" s="180">
        <f>((AB6/AC6)-1)</f>
        <v>-0.36858220884893722</v>
      </c>
      <c r="AE6" s="182">
        <v>1034465</v>
      </c>
      <c r="AF6" s="182">
        <v>133278</v>
      </c>
      <c r="AG6" s="185">
        <f>((AE6/AF6)-1)</f>
        <v>6.7617086090727652</v>
      </c>
      <c r="AH6" s="307">
        <f>AE6+V6</f>
        <v>19740417</v>
      </c>
      <c r="AI6" s="186">
        <v>25834569</v>
      </c>
      <c r="AJ6" s="183">
        <f>((AH6/AI6)-1)</f>
        <v>-0.23589137484739919</v>
      </c>
      <c r="AK6" s="181">
        <v>290073</v>
      </c>
      <c r="AL6" s="181">
        <v>307701</v>
      </c>
      <c r="AM6" s="182">
        <v>22720292</v>
      </c>
      <c r="AN6" s="179">
        <v>24182166</v>
      </c>
      <c r="AO6" s="180">
        <f>((AM6/AN6)-1)</f>
        <v>-6.0452566573234168E-2</v>
      </c>
      <c r="AP6" s="182">
        <v>2561636</v>
      </c>
      <c r="AQ6" s="179">
        <v>2542014</v>
      </c>
      <c r="AR6" s="185">
        <f>((AP6/AQ6)-1)</f>
        <v>7.7190762914760569E-3</v>
      </c>
      <c r="AS6" s="307">
        <v>17961276</v>
      </c>
      <c r="AT6" s="186">
        <v>17929472</v>
      </c>
      <c r="AU6" s="185">
        <f>((AS6/AT6)-1)</f>
        <v>1.7738391850021795E-3</v>
      </c>
      <c r="AV6" s="307">
        <v>3111436</v>
      </c>
      <c r="AW6" s="186">
        <v>4621162</v>
      </c>
      <c r="AX6" s="180">
        <f>((AV6/AW6)-1)</f>
        <v>-0.3266983498955458</v>
      </c>
      <c r="AY6" s="307">
        <v>3168832</v>
      </c>
      <c r="AZ6" s="186">
        <v>3186525</v>
      </c>
      <c r="BA6" s="185">
        <f>((AY6/AZ6)-1)</f>
        <v>-5.5524434925192656E-3</v>
      </c>
      <c r="BB6" s="182">
        <v>16927125</v>
      </c>
      <c r="BC6" s="179">
        <v>16862018</v>
      </c>
      <c r="BD6" s="180">
        <f>((BB6/BC6)-1)</f>
        <v>3.8611629995888297E-3</v>
      </c>
      <c r="BE6" s="182">
        <f>SUM(AM6,AP6,AS6,AV6,AY6,BB6)</f>
        <v>66450597</v>
      </c>
      <c r="BF6" s="179">
        <f>SUM(AN6,AQ6,AT6,AW6,AZ6,BC6)</f>
        <v>69323357</v>
      </c>
      <c r="BG6" s="180">
        <f>((BE6/BF6)-1)</f>
        <v>-4.1440001239409052E-2</v>
      </c>
      <c r="BH6" s="182">
        <v>178438765</v>
      </c>
      <c r="BI6" s="179">
        <v>185526848</v>
      </c>
      <c r="BJ6" s="185">
        <f>((BH6/BI6)-1)</f>
        <v>-3.8205160473593569E-2</v>
      </c>
    </row>
    <row r="7" spans="1:62" x14ac:dyDescent="0.2">
      <c r="A7" s="187" t="s">
        <v>19</v>
      </c>
      <c r="B7" s="179">
        <v>10266823</v>
      </c>
      <c r="C7" s="179">
        <v>10127486</v>
      </c>
      <c r="D7" s="180">
        <f t="shared" ref="D7:D20" si="0">((B7/C7)-1)</f>
        <v>1.3758300924829658E-2</v>
      </c>
      <c r="E7" s="181">
        <v>6684111</v>
      </c>
      <c r="F7" s="181">
        <v>6471450</v>
      </c>
      <c r="G7" s="182">
        <v>15645116</v>
      </c>
      <c r="H7" s="179">
        <v>14691361</v>
      </c>
      <c r="I7" s="180">
        <f t="shared" ref="I7:I20" si="1">((G7/H7)-1)</f>
        <v>6.4919444835641826E-2</v>
      </c>
      <c r="J7" s="307">
        <v>9742881</v>
      </c>
      <c r="K7" s="186">
        <v>9829397</v>
      </c>
      <c r="L7" s="183">
        <f t="shared" ref="L7:L20" si="2">((J7/K7)-1)</f>
        <v>-8.8017606776895629E-3</v>
      </c>
      <c r="M7" s="181">
        <v>9403710</v>
      </c>
      <c r="N7" s="184">
        <v>339105</v>
      </c>
      <c r="O7" s="181">
        <v>9446841</v>
      </c>
      <c r="P7" s="312">
        <v>382503</v>
      </c>
      <c r="Q7" s="307">
        <v>66</v>
      </c>
      <c r="R7" s="317">
        <v>53</v>
      </c>
      <c r="S7" s="307">
        <f t="shared" ref="S7:S15" si="3">B7+G7+J7</f>
        <v>35654820</v>
      </c>
      <c r="T7" s="186">
        <v>34648244</v>
      </c>
      <c r="U7" s="185">
        <f t="shared" ref="U7:U20" si="4">((S7/T7)-1)</f>
        <v>2.9051284676937739E-2</v>
      </c>
      <c r="V7" s="182">
        <v>9197578</v>
      </c>
      <c r="W7" s="179">
        <v>6010041</v>
      </c>
      <c r="X7" s="183">
        <f t="shared" ref="X7:X20" si="5">((V7/W7)-1)</f>
        <v>0.53036859482322996</v>
      </c>
      <c r="Y7" s="179">
        <f t="shared" ref="Y7:Y15" si="6">V7-AB7</f>
        <v>6538832</v>
      </c>
      <c r="Z7" s="186">
        <v>3930698</v>
      </c>
      <c r="AA7" s="183">
        <f t="shared" ref="AA7:AA20" si="7">((Y7/Z7)-1)</f>
        <v>0.66352948000584111</v>
      </c>
      <c r="AB7" s="179">
        <v>2658746</v>
      </c>
      <c r="AC7" s="179">
        <v>2079343</v>
      </c>
      <c r="AD7" s="180">
        <f t="shared" ref="AD7:AD20" si="8">((AB7/AC7)-1)</f>
        <v>0.27864714960446646</v>
      </c>
      <c r="AE7" s="182">
        <v>180699</v>
      </c>
      <c r="AF7" s="182">
        <v>16480</v>
      </c>
      <c r="AG7" s="185">
        <f t="shared" ref="AG7:AG14" si="9">((AE7/AF7)-1)</f>
        <v>9.9647451456310687</v>
      </c>
      <c r="AH7" s="307">
        <f t="shared" ref="AH7:AH15" si="10">AE7+V7</f>
        <v>9378277</v>
      </c>
      <c r="AI7" s="186">
        <v>6026521</v>
      </c>
      <c r="AJ7" s="183">
        <f t="shared" ref="AJ7:AJ20" si="11">((AH7/AI7)-1)</f>
        <v>0.55616764630870774</v>
      </c>
      <c r="AK7" s="181">
        <v>138669</v>
      </c>
      <c r="AL7" s="181">
        <v>90557</v>
      </c>
      <c r="AM7" s="182">
        <v>8958036</v>
      </c>
      <c r="AN7" s="179">
        <v>9570792</v>
      </c>
      <c r="AO7" s="180">
        <f t="shared" ref="AO7:AO20" si="12">((AM7/AN7)-1)</f>
        <v>-6.4023541625395253E-2</v>
      </c>
      <c r="AP7" s="182">
        <v>938431</v>
      </c>
      <c r="AQ7" s="179">
        <v>996817</v>
      </c>
      <c r="AR7" s="185">
        <f t="shared" ref="AR7:AR20" si="13">((AP7/AQ7)-1)</f>
        <v>-5.8572436063991651E-2</v>
      </c>
      <c r="AS7" s="307">
        <v>7804746</v>
      </c>
      <c r="AT7" s="186">
        <v>7567200</v>
      </c>
      <c r="AU7" s="185">
        <f t="shared" ref="AU7:AU20" si="14">((AS7/AT7)-1)</f>
        <v>3.1391531874405354E-2</v>
      </c>
      <c r="AV7" s="307">
        <v>2356674</v>
      </c>
      <c r="AW7" s="186">
        <v>1264032</v>
      </c>
      <c r="AX7" s="180">
        <f t="shared" ref="AX7:AX20" si="15">((AV7/AW7)-1)</f>
        <v>0.86441007822586768</v>
      </c>
      <c r="AY7" s="307">
        <v>2736096</v>
      </c>
      <c r="AZ7" s="186">
        <v>3041412</v>
      </c>
      <c r="BA7" s="185">
        <f t="shared" ref="BA7:BA20" si="16">((AY7/AZ7)-1)</f>
        <v>-0.10038626795711991</v>
      </c>
      <c r="BB7" s="182">
        <v>6905500</v>
      </c>
      <c r="BC7" s="179">
        <v>6808565</v>
      </c>
      <c r="BD7" s="180">
        <f t="shared" ref="BD7:BD20" si="17">((BB7/BC7)-1)</f>
        <v>1.4237214449740909E-2</v>
      </c>
      <c r="BE7" s="182">
        <f t="shared" ref="BE7:BF15" si="18">SUM(AM7,AP7,AS7,AV7,AY7,BB7)</f>
        <v>29699483</v>
      </c>
      <c r="BF7" s="179">
        <f t="shared" si="18"/>
        <v>29248818</v>
      </c>
      <c r="BG7" s="180">
        <f t="shared" ref="BG7:BG20" si="19">((BE7/BF7)-1)</f>
        <v>1.5407973067492753E-2</v>
      </c>
      <c r="BH7" s="182">
        <v>74732580</v>
      </c>
      <c r="BI7" s="179">
        <v>69923583</v>
      </c>
      <c r="BJ7" s="185">
        <f t="shared" ref="BJ7:BJ20" si="20">((BH7/BI7)-1)</f>
        <v>6.8775036885624141E-2</v>
      </c>
    </row>
    <row r="8" spans="1:62" x14ac:dyDescent="0.2">
      <c r="A8" s="187" t="s">
        <v>20</v>
      </c>
      <c r="B8" s="179">
        <v>2634621</v>
      </c>
      <c r="C8" s="179">
        <v>2672408</v>
      </c>
      <c r="D8" s="180">
        <f t="shared" si="0"/>
        <v>-1.4139682264085462E-2</v>
      </c>
      <c r="E8" s="181">
        <v>1729407</v>
      </c>
      <c r="F8" s="181">
        <v>1720938</v>
      </c>
      <c r="G8" s="182">
        <v>3639317</v>
      </c>
      <c r="H8" s="179">
        <v>3251782</v>
      </c>
      <c r="I8" s="180">
        <f t="shared" si="1"/>
        <v>0.11917619323804618</v>
      </c>
      <c r="J8" s="307">
        <v>1658987</v>
      </c>
      <c r="K8" s="186">
        <v>1644066</v>
      </c>
      <c r="L8" s="183">
        <f t="shared" si="2"/>
        <v>9.0756697115565999E-3</v>
      </c>
      <c r="M8" s="181">
        <v>1606006</v>
      </c>
      <c r="N8" s="184">
        <v>52977</v>
      </c>
      <c r="O8" s="181">
        <v>1587427</v>
      </c>
      <c r="P8" s="312">
        <v>56636</v>
      </c>
      <c r="Q8" s="307">
        <v>4</v>
      </c>
      <c r="R8" s="317">
        <v>3</v>
      </c>
      <c r="S8" s="307">
        <f t="shared" si="3"/>
        <v>7932925</v>
      </c>
      <c r="T8" s="186">
        <v>7568256</v>
      </c>
      <c r="U8" s="185">
        <f t="shared" si="4"/>
        <v>4.8184020202276523E-2</v>
      </c>
      <c r="V8" s="182">
        <v>2550267</v>
      </c>
      <c r="W8" s="179">
        <v>1833264</v>
      </c>
      <c r="X8" s="183">
        <f t="shared" si="5"/>
        <v>0.39110733642290474</v>
      </c>
      <c r="Y8" s="179">
        <f t="shared" si="6"/>
        <v>1389272</v>
      </c>
      <c r="Z8" s="186">
        <v>1028328</v>
      </c>
      <c r="AA8" s="183">
        <f t="shared" si="7"/>
        <v>0.35100084797846609</v>
      </c>
      <c r="AB8" s="179">
        <v>1160995</v>
      </c>
      <c r="AC8" s="179">
        <v>804936</v>
      </c>
      <c r="AD8" s="180">
        <f t="shared" si="8"/>
        <v>0.44234448453044717</v>
      </c>
      <c r="AE8" s="182">
        <v>44029</v>
      </c>
      <c r="AF8" s="182">
        <v>42954</v>
      </c>
      <c r="AG8" s="185">
        <f t="shared" si="9"/>
        <v>2.5026772826744814E-2</v>
      </c>
      <c r="AH8" s="307">
        <f t="shared" si="10"/>
        <v>2594296</v>
      </c>
      <c r="AI8" s="186">
        <v>1876218</v>
      </c>
      <c r="AJ8" s="183">
        <f t="shared" si="11"/>
        <v>0.3827263143195514</v>
      </c>
      <c r="AK8" s="181">
        <v>59363</v>
      </c>
      <c r="AL8" s="181">
        <v>36659</v>
      </c>
      <c r="AM8" s="182">
        <v>3339403</v>
      </c>
      <c r="AN8" s="179">
        <v>3401195</v>
      </c>
      <c r="AO8" s="180">
        <f t="shared" si="12"/>
        <v>-1.81677322235273E-2</v>
      </c>
      <c r="AP8" s="182">
        <v>282483</v>
      </c>
      <c r="AQ8" s="179">
        <v>305083</v>
      </c>
      <c r="AR8" s="185">
        <f t="shared" si="13"/>
        <v>-7.4078201669709576E-2</v>
      </c>
      <c r="AS8" s="307">
        <v>2664370</v>
      </c>
      <c r="AT8" s="186">
        <v>2892779</v>
      </c>
      <c r="AU8" s="185">
        <f t="shared" si="14"/>
        <v>-7.8958330380578645E-2</v>
      </c>
      <c r="AV8" s="307">
        <v>1122205</v>
      </c>
      <c r="AW8" s="186">
        <v>1293223</v>
      </c>
      <c r="AX8" s="180">
        <f t="shared" si="15"/>
        <v>-0.13224169381460116</v>
      </c>
      <c r="AY8" s="307">
        <v>735802</v>
      </c>
      <c r="AZ8" s="186">
        <v>751988</v>
      </c>
      <c r="BA8" s="185">
        <f t="shared" si="16"/>
        <v>-2.1524279642760269E-2</v>
      </c>
      <c r="BB8" s="182">
        <v>1681080</v>
      </c>
      <c r="BC8" s="179">
        <v>1737090</v>
      </c>
      <c r="BD8" s="180">
        <f t="shared" si="17"/>
        <v>-3.2243579779976828E-2</v>
      </c>
      <c r="BE8" s="182">
        <f t="shared" si="18"/>
        <v>9825343</v>
      </c>
      <c r="BF8" s="179">
        <f t="shared" si="18"/>
        <v>10381358</v>
      </c>
      <c r="BG8" s="180">
        <f t="shared" si="19"/>
        <v>-5.3558985250291902E-2</v>
      </c>
      <c r="BH8" s="182">
        <v>20352564</v>
      </c>
      <c r="BI8" s="179">
        <v>19825832</v>
      </c>
      <c r="BJ8" s="185">
        <f t="shared" si="20"/>
        <v>2.6567964461718496E-2</v>
      </c>
    </row>
    <row r="9" spans="1:62" x14ac:dyDescent="0.2">
      <c r="A9" s="187" t="s">
        <v>21</v>
      </c>
      <c r="B9" s="179">
        <v>3600744</v>
      </c>
      <c r="C9" s="179">
        <v>3620113</v>
      </c>
      <c r="D9" s="180">
        <f t="shared" si="0"/>
        <v>-5.3503854713927712E-3</v>
      </c>
      <c r="E9" s="181">
        <v>2139020</v>
      </c>
      <c r="F9" s="181">
        <v>2104404</v>
      </c>
      <c r="G9" s="182">
        <v>4498946</v>
      </c>
      <c r="H9" s="179">
        <v>4012422</v>
      </c>
      <c r="I9" s="180">
        <f t="shared" si="1"/>
        <v>0.12125444432315446</v>
      </c>
      <c r="J9" s="307">
        <v>2426655</v>
      </c>
      <c r="K9" s="186">
        <v>2450866</v>
      </c>
      <c r="L9" s="183">
        <f t="shared" si="2"/>
        <v>-9.8785490516413166E-3</v>
      </c>
      <c r="M9" s="181">
        <v>2351359</v>
      </c>
      <c r="N9" s="184">
        <v>75295</v>
      </c>
      <c r="O9" s="181">
        <v>2374774</v>
      </c>
      <c r="P9" s="312">
        <v>76073</v>
      </c>
      <c r="Q9" s="307">
        <v>1</v>
      </c>
      <c r="R9" s="317">
        <v>19</v>
      </c>
      <c r="S9" s="307">
        <f t="shared" si="3"/>
        <v>10526345</v>
      </c>
      <c r="T9" s="186">
        <v>10083401</v>
      </c>
      <c r="U9" s="185">
        <f t="shared" si="4"/>
        <v>4.39280357887184E-2</v>
      </c>
      <c r="V9" s="182">
        <v>2958007</v>
      </c>
      <c r="W9" s="179">
        <v>4568754</v>
      </c>
      <c r="X9" s="183">
        <f t="shared" si="5"/>
        <v>-0.35255717423174893</v>
      </c>
      <c r="Y9" s="179">
        <f t="shared" si="6"/>
        <v>1779004</v>
      </c>
      <c r="Z9" s="186">
        <v>3115674</v>
      </c>
      <c r="AA9" s="183">
        <f t="shared" si="7"/>
        <v>-0.42901471720083684</v>
      </c>
      <c r="AB9" s="179">
        <v>1179003</v>
      </c>
      <c r="AC9" s="179">
        <v>1453080</v>
      </c>
      <c r="AD9" s="180">
        <f t="shared" si="8"/>
        <v>-0.18861797010488068</v>
      </c>
      <c r="AE9" s="182">
        <v>264934</v>
      </c>
      <c r="AF9" s="182">
        <v>177804</v>
      </c>
      <c r="AG9" s="185">
        <f t="shared" si="9"/>
        <v>0.4900339699894265</v>
      </c>
      <c r="AH9" s="307">
        <f t="shared" si="10"/>
        <v>3222941</v>
      </c>
      <c r="AI9" s="186">
        <v>4746558</v>
      </c>
      <c r="AJ9" s="183">
        <f t="shared" si="11"/>
        <v>-0.32099407612842823</v>
      </c>
      <c r="AK9" s="181">
        <v>31395</v>
      </c>
      <c r="AL9" s="181">
        <v>30267</v>
      </c>
      <c r="AM9" s="182">
        <v>3860183</v>
      </c>
      <c r="AN9" s="179">
        <v>3784326</v>
      </c>
      <c r="AO9" s="180">
        <f t="shared" si="12"/>
        <v>2.0045048973053481E-2</v>
      </c>
      <c r="AP9" s="182">
        <v>283929</v>
      </c>
      <c r="AQ9" s="179">
        <v>317063</v>
      </c>
      <c r="AR9" s="185">
        <f t="shared" si="13"/>
        <v>-0.10450289059272133</v>
      </c>
      <c r="AS9" s="307">
        <v>2811186</v>
      </c>
      <c r="AT9" s="186">
        <v>2959693</v>
      </c>
      <c r="AU9" s="185">
        <f t="shared" si="14"/>
        <v>-5.0176487899251665E-2</v>
      </c>
      <c r="AV9" s="307">
        <v>1792355</v>
      </c>
      <c r="AW9" s="186">
        <v>1971192</v>
      </c>
      <c r="AX9" s="180">
        <f t="shared" si="15"/>
        <v>-9.0725307326734228E-2</v>
      </c>
      <c r="AY9" s="307">
        <v>920959</v>
      </c>
      <c r="AZ9" s="186">
        <v>895787</v>
      </c>
      <c r="BA9" s="185">
        <f t="shared" si="16"/>
        <v>2.8100430124571973E-2</v>
      </c>
      <c r="BB9" s="182">
        <v>2101226</v>
      </c>
      <c r="BC9" s="179">
        <v>2066033</v>
      </c>
      <c r="BD9" s="180">
        <f t="shared" si="17"/>
        <v>1.7034093840708309E-2</v>
      </c>
      <c r="BE9" s="182">
        <f t="shared" si="18"/>
        <v>11769838</v>
      </c>
      <c r="BF9" s="179">
        <f t="shared" si="18"/>
        <v>11994094</v>
      </c>
      <c r="BG9" s="180">
        <f t="shared" si="19"/>
        <v>-1.8697202139653091E-2</v>
      </c>
      <c r="BH9" s="182">
        <v>25519124</v>
      </c>
      <c r="BI9" s="179">
        <v>26824053</v>
      </c>
      <c r="BJ9" s="185">
        <f t="shared" si="20"/>
        <v>-4.8647719268971046E-2</v>
      </c>
    </row>
    <row r="10" spans="1:62" x14ac:dyDescent="0.2">
      <c r="A10" s="187" t="s">
        <v>22</v>
      </c>
      <c r="B10" s="179">
        <v>1730894</v>
      </c>
      <c r="C10" s="179">
        <v>1673469</v>
      </c>
      <c r="D10" s="180">
        <f t="shared" si="0"/>
        <v>3.4314946975414484E-2</v>
      </c>
      <c r="E10" s="181">
        <v>959132</v>
      </c>
      <c r="F10" s="181">
        <v>922683</v>
      </c>
      <c r="G10" s="182">
        <v>3522495</v>
      </c>
      <c r="H10" s="179">
        <v>3238515</v>
      </c>
      <c r="I10" s="180">
        <f t="shared" si="1"/>
        <v>8.7688338636690011E-2</v>
      </c>
      <c r="J10" s="307">
        <v>958093</v>
      </c>
      <c r="K10" s="186">
        <v>1070419</v>
      </c>
      <c r="L10" s="183">
        <f t="shared" si="2"/>
        <v>-0.10493647814547391</v>
      </c>
      <c r="M10" s="181">
        <v>919496</v>
      </c>
      <c r="N10" s="184">
        <v>38597</v>
      </c>
      <c r="O10" s="181">
        <v>1032576</v>
      </c>
      <c r="P10" s="312">
        <v>37843</v>
      </c>
      <c r="Q10" s="307">
        <v>0</v>
      </c>
      <c r="R10" s="317">
        <v>0</v>
      </c>
      <c r="S10" s="307">
        <f t="shared" si="3"/>
        <v>6211482</v>
      </c>
      <c r="T10" s="186">
        <v>5982403</v>
      </c>
      <c r="U10" s="185">
        <f t="shared" si="4"/>
        <v>3.8292137791452685E-2</v>
      </c>
      <c r="V10" s="182">
        <v>937331</v>
      </c>
      <c r="W10" s="179">
        <v>2147617</v>
      </c>
      <c r="X10" s="183">
        <f t="shared" si="5"/>
        <v>-0.56354834218578076</v>
      </c>
      <c r="Y10" s="179">
        <f t="shared" si="6"/>
        <v>521689</v>
      </c>
      <c r="Z10" s="186">
        <v>1487707</v>
      </c>
      <c r="AA10" s="183">
        <f t="shared" si="7"/>
        <v>-0.64933350451399363</v>
      </c>
      <c r="AB10" s="179">
        <v>415642</v>
      </c>
      <c r="AC10" s="179">
        <v>659910</v>
      </c>
      <c r="AD10" s="180">
        <f t="shared" si="8"/>
        <v>-0.37015350578109141</v>
      </c>
      <c r="AE10" s="182">
        <v>75630</v>
      </c>
      <c r="AF10" s="182">
        <v>2729</v>
      </c>
      <c r="AG10" s="185">
        <f t="shared" si="9"/>
        <v>26.713448149505314</v>
      </c>
      <c r="AH10" s="307">
        <f t="shared" si="10"/>
        <v>1012961</v>
      </c>
      <c r="AI10" s="186">
        <v>2150346</v>
      </c>
      <c r="AJ10" s="183">
        <f t="shared" si="11"/>
        <v>-0.52893115805549429</v>
      </c>
      <c r="AK10" s="181">
        <v>11581</v>
      </c>
      <c r="AL10" s="181">
        <v>24911</v>
      </c>
      <c r="AM10" s="182">
        <v>1891362</v>
      </c>
      <c r="AN10" s="179">
        <v>1979429</v>
      </c>
      <c r="AO10" s="180">
        <f t="shared" si="12"/>
        <v>-4.4491113346323607E-2</v>
      </c>
      <c r="AP10" s="182">
        <v>270951</v>
      </c>
      <c r="AQ10" s="179">
        <v>268005</v>
      </c>
      <c r="AR10" s="185">
        <f t="shared" si="13"/>
        <v>1.0992332232607538E-2</v>
      </c>
      <c r="AS10" s="307">
        <v>2207809</v>
      </c>
      <c r="AT10" s="186">
        <v>2072944</v>
      </c>
      <c r="AU10" s="185">
        <f t="shared" si="14"/>
        <v>6.5059644640665715E-2</v>
      </c>
      <c r="AV10" s="307">
        <v>1469177</v>
      </c>
      <c r="AW10" s="186">
        <v>1489868</v>
      </c>
      <c r="AX10" s="180">
        <f t="shared" si="15"/>
        <v>-1.3887807510464034E-2</v>
      </c>
      <c r="AY10" s="307">
        <v>319605</v>
      </c>
      <c r="AZ10" s="186">
        <v>317278</v>
      </c>
      <c r="BA10" s="185">
        <f t="shared" si="16"/>
        <v>7.3342620667049552E-3</v>
      </c>
      <c r="BB10" s="182">
        <v>1163321</v>
      </c>
      <c r="BC10" s="179">
        <v>1129587</v>
      </c>
      <c r="BD10" s="180">
        <f t="shared" si="17"/>
        <v>2.9864012245183424E-2</v>
      </c>
      <c r="BE10" s="182">
        <f t="shared" si="18"/>
        <v>7322225</v>
      </c>
      <c r="BF10" s="179">
        <f t="shared" si="18"/>
        <v>7257111</v>
      </c>
      <c r="BG10" s="180">
        <f t="shared" si="19"/>
        <v>8.9724409616995793E-3</v>
      </c>
      <c r="BH10" s="182">
        <v>14546668</v>
      </c>
      <c r="BI10" s="179">
        <v>15389860</v>
      </c>
      <c r="BJ10" s="185">
        <f t="shared" si="20"/>
        <v>-5.4788802497228728E-2</v>
      </c>
    </row>
    <row r="11" spans="1:62" x14ac:dyDescent="0.2">
      <c r="A11" s="187" t="s">
        <v>23</v>
      </c>
      <c r="B11" s="179">
        <v>3222725</v>
      </c>
      <c r="C11" s="179">
        <v>3206346</v>
      </c>
      <c r="D11" s="180">
        <f t="shared" si="0"/>
        <v>5.1083070885051818E-3</v>
      </c>
      <c r="E11" s="181">
        <v>2022988</v>
      </c>
      <c r="F11" s="181">
        <v>2013170</v>
      </c>
      <c r="G11" s="182">
        <v>3376705</v>
      </c>
      <c r="H11" s="179">
        <v>3200967</v>
      </c>
      <c r="I11" s="180">
        <f t="shared" si="1"/>
        <v>5.490153444256074E-2</v>
      </c>
      <c r="J11" s="307">
        <v>2427600</v>
      </c>
      <c r="K11" s="186">
        <v>2593739</v>
      </c>
      <c r="L11" s="183">
        <f t="shared" si="2"/>
        <v>-6.4053862011559382E-2</v>
      </c>
      <c r="M11" s="181">
        <v>2334672</v>
      </c>
      <c r="N11" s="184">
        <v>92569</v>
      </c>
      <c r="O11" s="181">
        <v>2501383</v>
      </c>
      <c r="P11" s="312">
        <v>92093</v>
      </c>
      <c r="Q11" s="307">
        <v>359</v>
      </c>
      <c r="R11" s="317">
        <v>263</v>
      </c>
      <c r="S11" s="307">
        <f t="shared" si="3"/>
        <v>9027030</v>
      </c>
      <c r="T11" s="186">
        <v>9001052</v>
      </c>
      <c r="U11" s="185">
        <f t="shared" si="4"/>
        <v>2.8861070905934483E-3</v>
      </c>
      <c r="V11" s="182">
        <v>3869625</v>
      </c>
      <c r="W11" s="179">
        <v>4523827</v>
      </c>
      <c r="X11" s="183">
        <f t="shared" si="5"/>
        <v>-0.14461251502323147</v>
      </c>
      <c r="Y11" s="179">
        <f t="shared" si="6"/>
        <v>2550775</v>
      </c>
      <c r="Z11" s="186">
        <v>3243249</v>
      </c>
      <c r="AA11" s="183">
        <f t="shared" si="7"/>
        <v>-0.21351243768208983</v>
      </c>
      <c r="AB11" s="179">
        <v>1318850</v>
      </c>
      <c r="AC11" s="179">
        <v>1280578</v>
      </c>
      <c r="AD11" s="180">
        <f t="shared" si="8"/>
        <v>2.9886504375367995E-2</v>
      </c>
      <c r="AE11" s="182">
        <v>20676</v>
      </c>
      <c r="AF11" s="182">
        <v>10614</v>
      </c>
      <c r="AG11" s="185">
        <f t="shared" si="9"/>
        <v>0.94799321650650081</v>
      </c>
      <c r="AH11" s="307">
        <f t="shared" si="10"/>
        <v>3890301</v>
      </c>
      <c r="AI11" s="186">
        <v>4534441</v>
      </c>
      <c r="AJ11" s="183">
        <f t="shared" si="11"/>
        <v>-0.14205499641521413</v>
      </c>
      <c r="AK11" s="181">
        <v>107462</v>
      </c>
      <c r="AL11" s="181">
        <v>107936</v>
      </c>
      <c r="AM11" s="182">
        <v>2695138</v>
      </c>
      <c r="AN11" s="179">
        <v>2725592</v>
      </c>
      <c r="AO11" s="180">
        <f t="shared" si="12"/>
        <v>-1.1173352431325001E-2</v>
      </c>
      <c r="AP11" s="182">
        <v>441308</v>
      </c>
      <c r="AQ11" s="179">
        <v>476785</v>
      </c>
      <c r="AR11" s="185">
        <f t="shared" si="13"/>
        <v>-7.4408800612435377E-2</v>
      </c>
      <c r="AS11" s="307">
        <v>4153725</v>
      </c>
      <c r="AT11" s="186">
        <v>4227138</v>
      </c>
      <c r="AU11" s="185">
        <f t="shared" si="14"/>
        <v>-1.7367069634348309E-2</v>
      </c>
      <c r="AV11" s="307">
        <v>428474</v>
      </c>
      <c r="AW11" s="186">
        <v>223492</v>
      </c>
      <c r="AX11" s="180">
        <f t="shared" si="15"/>
        <v>0.91717824351654653</v>
      </c>
      <c r="AY11" s="307">
        <v>900901</v>
      </c>
      <c r="AZ11" s="186">
        <v>917521</v>
      </c>
      <c r="BA11" s="185">
        <f t="shared" si="16"/>
        <v>-1.8114026817914741E-2</v>
      </c>
      <c r="BB11" s="182">
        <v>1521755</v>
      </c>
      <c r="BC11" s="179">
        <v>1574939</v>
      </c>
      <c r="BD11" s="180">
        <f t="shared" si="17"/>
        <v>-3.376892692351896E-2</v>
      </c>
      <c r="BE11" s="182">
        <f t="shared" si="18"/>
        <v>10141301</v>
      </c>
      <c r="BF11" s="179">
        <f t="shared" si="18"/>
        <v>10145467</v>
      </c>
      <c r="BG11" s="180">
        <f t="shared" si="19"/>
        <v>-4.1062673605862798E-4</v>
      </c>
      <c r="BH11" s="182">
        <v>23058632</v>
      </c>
      <c r="BI11" s="179">
        <v>23680960</v>
      </c>
      <c r="BJ11" s="185">
        <f t="shared" si="20"/>
        <v>-2.6279677850897909E-2</v>
      </c>
    </row>
    <row r="12" spans="1:62" x14ac:dyDescent="0.2">
      <c r="A12" s="187" t="s">
        <v>24</v>
      </c>
      <c r="B12" s="179">
        <v>3698150</v>
      </c>
      <c r="C12" s="179">
        <v>3810886</v>
      </c>
      <c r="D12" s="180">
        <f t="shared" si="0"/>
        <v>-2.9582621993940572E-2</v>
      </c>
      <c r="E12" s="181">
        <v>2360409</v>
      </c>
      <c r="F12" s="181">
        <v>2405411</v>
      </c>
      <c r="G12" s="182">
        <v>3651434</v>
      </c>
      <c r="H12" s="179">
        <v>3418012</v>
      </c>
      <c r="I12" s="180">
        <f t="shared" si="1"/>
        <v>6.829174385578507E-2</v>
      </c>
      <c r="J12" s="307">
        <v>2352654</v>
      </c>
      <c r="K12" s="186">
        <v>2546625</v>
      </c>
      <c r="L12" s="183">
        <f t="shared" si="2"/>
        <v>-7.6167869238698227E-2</v>
      </c>
      <c r="M12" s="181">
        <v>2290364</v>
      </c>
      <c r="N12" s="184">
        <v>62283</v>
      </c>
      <c r="O12" s="181">
        <v>2477094</v>
      </c>
      <c r="P12" s="312">
        <v>69526</v>
      </c>
      <c r="Q12" s="307">
        <v>7</v>
      </c>
      <c r="R12" s="317">
        <v>5</v>
      </c>
      <c r="S12" s="307">
        <f t="shared" si="3"/>
        <v>9702238</v>
      </c>
      <c r="T12" s="186">
        <v>9775523</v>
      </c>
      <c r="U12" s="185">
        <f t="shared" si="4"/>
        <v>-7.4967855939779282E-3</v>
      </c>
      <c r="V12" s="182">
        <v>3378269</v>
      </c>
      <c r="W12" s="179">
        <v>2323962</v>
      </c>
      <c r="X12" s="183">
        <f t="shared" si="5"/>
        <v>0.45366791711740562</v>
      </c>
      <c r="Y12" s="179">
        <f t="shared" si="6"/>
        <v>2570114</v>
      </c>
      <c r="Z12" s="186">
        <v>1251254</v>
      </c>
      <c r="AA12" s="183">
        <f t="shared" si="7"/>
        <v>1.0540305965055854</v>
      </c>
      <c r="AB12" s="179">
        <v>808155</v>
      </c>
      <c r="AC12" s="179">
        <v>1072708</v>
      </c>
      <c r="AD12" s="180">
        <f t="shared" si="8"/>
        <v>-0.24662163421919103</v>
      </c>
      <c r="AE12" s="182">
        <v>306926</v>
      </c>
      <c r="AF12" s="182">
        <v>17935</v>
      </c>
      <c r="AG12" s="185">
        <f t="shared" si="9"/>
        <v>16.113242263730136</v>
      </c>
      <c r="AH12" s="307">
        <f t="shared" si="10"/>
        <v>3685195</v>
      </c>
      <c r="AI12" s="186">
        <v>2341897</v>
      </c>
      <c r="AJ12" s="183">
        <f t="shared" si="11"/>
        <v>0.57359397104142507</v>
      </c>
      <c r="AK12" s="181">
        <v>99058</v>
      </c>
      <c r="AL12" s="181">
        <v>60919</v>
      </c>
      <c r="AM12" s="182">
        <v>3029415</v>
      </c>
      <c r="AN12" s="179">
        <v>2995072</v>
      </c>
      <c r="AO12" s="180">
        <f t="shared" si="12"/>
        <v>1.1466502307790893E-2</v>
      </c>
      <c r="AP12" s="182">
        <v>315808</v>
      </c>
      <c r="AQ12" s="179">
        <v>395792</v>
      </c>
      <c r="AR12" s="185">
        <f t="shared" si="13"/>
        <v>-0.20208594413227154</v>
      </c>
      <c r="AS12" s="307">
        <v>4789271</v>
      </c>
      <c r="AT12" s="186">
        <v>4518869</v>
      </c>
      <c r="AU12" s="185">
        <f t="shared" si="14"/>
        <v>5.9838424172065974E-2</v>
      </c>
      <c r="AV12" s="307">
        <v>324009</v>
      </c>
      <c r="AW12" s="186">
        <v>319583</v>
      </c>
      <c r="AX12" s="180">
        <f t="shared" si="15"/>
        <v>1.3849297365629676E-2</v>
      </c>
      <c r="AY12" s="307">
        <v>133820</v>
      </c>
      <c r="AZ12" s="186">
        <v>125740</v>
      </c>
      <c r="BA12" s="185">
        <f t="shared" si="16"/>
        <v>6.425958326705894E-2</v>
      </c>
      <c r="BB12" s="182">
        <v>1493224</v>
      </c>
      <c r="BC12" s="179">
        <v>1538645</v>
      </c>
      <c r="BD12" s="180">
        <f t="shared" si="17"/>
        <v>-2.9520129724530331E-2</v>
      </c>
      <c r="BE12" s="182">
        <f t="shared" si="18"/>
        <v>10085547</v>
      </c>
      <c r="BF12" s="179">
        <f t="shared" si="18"/>
        <v>9893701</v>
      </c>
      <c r="BG12" s="180">
        <f t="shared" si="19"/>
        <v>1.9390721429725755E-2</v>
      </c>
      <c r="BH12" s="182">
        <v>23472980</v>
      </c>
      <c r="BI12" s="179">
        <v>22011121</v>
      </c>
      <c r="BJ12" s="185">
        <f t="shared" si="20"/>
        <v>6.6414563801634685E-2</v>
      </c>
    </row>
    <row r="13" spans="1:62" x14ac:dyDescent="0.2">
      <c r="A13" s="187" t="s">
        <v>25</v>
      </c>
      <c r="B13" s="179">
        <v>2264100</v>
      </c>
      <c r="C13" s="179">
        <v>2290048</v>
      </c>
      <c r="D13" s="180">
        <f t="shared" si="0"/>
        <v>-1.1330766866021968E-2</v>
      </c>
      <c r="E13" s="181">
        <v>1450530</v>
      </c>
      <c r="F13" s="181">
        <v>1434610</v>
      </c>
      <c r="G13" s="182">
        <v>2317995</v>
      </c>
      <c r="H13" s="179">
        <v>2145721</v>
      </c>
      <c r="I13" s="180">
        <f t="shared" si="1"/>
        <v>8.0287232123840813E-2</v>
      </c>
      <c r="J13" s="307">
        <v>1515409</v>
      </c>
      <c r="K13" s="186">
        <v>1476896</v>
      </c>
      <c r="L13" s="183">
        <f t="shared" si="2"/>
        <v>2.6076988494789122E-2</v>
      </c>
      <c r="M13" s="181">
        <v>1448935</v>
      </c>
      <c r="N13" s="184">
        <v>66474</v>
      </c>
      <c r="O13" s="181">
        <v>1405177</v>
      </c>
      <c r="P13" s="312">
        <v>71719</v>
      </c>
      <c r="Q13" s="307">
        <v>0</v>
      </c>
      <c r="R13" s="317">
        <v>0</v>
      </c>
      <c r="S13" s="307">
        <f t="shared" si="3"/>
        <v>6097504</v>
      </c>
      <c r="T13" s="186">
        <v>5912665</v>
      </c>
      <c r="U13" s="185">
        <f t="shared" si="4"/>
        <v>3.1261537732985012E-2</v>
      </c>
      <c r="V13" s="182">
        <v>762940</v>
      </c>
      <c r="W13" s="179">
        <v>995393</v>
      </c>
      <c r="X13" s="183">
        <f t="shared" si="5"/>
        <v>-0.23352886749253809</v>
      </c>
      <c r="Y13" s="179">
        <f t="shared" si="6"/>
        <v>401652</v>
      </c>
      <c r="Z13" s="186">
        <v>578308</v>
      </c>
      <c r="AA13" s="183">
        <f t="shared" si="7"/>
        <v>-0.30547044135650903</v>
      </c>
      <c r="AB13" s="179">
        <v>361288</v>
      </c>
      <c r="AC13" s="179">
        <v>417085</v>
      </c>
      <c r="AD13" s="180">
        <f t="shared" si="8"/>
        <v>-0.13377848639965473</v>
      </c>
      <c r="AE13" s="182">
        <v>593189</v>
      </c>
      <c r="AF13" s="182">
        <v>27268</v>
      </c>
      <c r="AG13" s="185">
        <f t="shared" si="9"/>
        <v>20.754034032565645</v>
      </c>
      <c r="AH13" s="307">
        <f t="shared" si="10"/>
        <v>1356129</v>
      </c>
      <c r="AI13" s="186">
        <v>1022661</v>
      </c>
      <c r="AJ13" s="183">
        <f t="shared" si="11"/>
        <v>0.32607872990169762</v>
      </c>
      <c r="AK13" s="181">
        <v>28087</v>
      </c>
      <c r="AL13" s="181">
        <v>11126</v>
      </c>
      <c r="AM13" s="182">
        <v>2263359</v>
      </c>
      <c r="AN13" s="179">
        <v>2502279</v>
      </c>
      <c r="AO13" s="180">
        <f t="shared" si="12"/>
        <v>-9.5480959557267542E-2</v>
      </c>
      <c r="AP13" s="182">
        <v>285506</v>
      </c>
      <c r="AQ13" s="179">
        <v>302404</v>
      </c>
      <c r="AR13" s="185">
        <f t="shared" si="13"/>
        <v>-5.5878890490866473E-2</v>
      </c>
      <c r="AS13" s="307">
        <v>2814858</v>
      </c>
      <c r="AT13" s="186">
        <v>2845589</v>
      </c>
      <c r="AU13" s="185">
        <f t="shared" si="14"/>
        <v>-1.0799521645606602E-2</v>
      </c>
      <c r="AV13" s="307">
        <v>570010</v>
      </c>
      <c r="AW13" s="186">
        <v>1153313</v>
      </c>
      <c r="AX13" s="180">
        <f t="shared" si="15"/>
        <v>-0.5057629628730449</v>
      </c>
      <c r="AY13" s="307">
        <v>206273</v>
      </c>
      <c r="AZ13" s="186">
        <v>211392</v>
      </c>
      <c r="BA13" s="185">
        <f t="shared" si="16"/>
        <v>-2.4215675143808624E-2</v>
      </c>
      <c r="BB13" s="182">
        <v>1256763</v>
      </c>
      <c r="BC13" s="179">
        <v>1248519</v>
      </c>
      <c r="BD13" s="180">
        <f t="shared" si="17"/>
        <v>6.6030232619607165E-3</v>
      </c>
      <c r="BE13" s="182">
        <f t="shared" si="18"/>
        <v>7396769</v>
      </c>
      <c r="BF13" s="179">
        <f t="shared" si="18"/>
        <v>8263496</v>
      </c>
      <c r="BG13" s="180">
        <f t="shared" si="19"/>
        <v>-0.10488623701155053</v>
      </c>
      <c r="BH13" s="182">
        <v>14850402</v>
      </c>
      <c r="BI13" s="179">
        <v>15198822</v>
      </c>
      <c r="BJ13" s="185">
        <f t="shared" si="20"/>
        <v>-2.2924145042293453E-2</v>
      </c>
    </row>
    <row r="14" spans="1:62" x14ac:dyDescent="0.2">
      <c r="A14" s="187" t="s">
        <v>26</v>
      </c>
      <c r="B14" s="179">
        <v>4798323</v>
      </c>
      <c r="C14" s="179">
        <v>4873627</v>
      </c>
      <c r="D14" s="180">
        <f t="shared" si="0"/>
        <v>-1.5451326086300843E-2</v>
      </c>
      <c r="E14" s="181">
        <v>3010509</v>
      </c>
      <c r="F14" s="181">
        <v>3016791</v>
      </c>
      <c r="G14" s="182">
        <v>3466273</v>
      </c>
      <c r="H14" s="179">
        <v>3237381</v>
      </c>
      <c r="I14" s="180">
        <f t="shared" si="1"/>
        <v>7.0702830466973232E-2</v>
      </c>
      <c r="J14" s="307">
        <v>5347184</v>
      </c>
      <c r="K14" s="186">
        <v>5215745</v>
      </c>
      <c r="L14" s="183">
        <f t="shared" si="2"/>
        <v>2.5200426784668384E-2</v>
      </c>
      <c r="M14" s="181">
        <v>5250286</v>
      </c>
      <c r="N14" s="184">
        <v>96898</v>
      </c>
      <c r="O14" s="181">
        <v>5112023</v>
      </c>
      <c r="P14" s="312">
        <v>103722</v>
      </c>
      <c r="Q14" s="307">
        <v>0</v>
      </c>
      <c r="R14" s="317">
        <v>0</v>
      </c>
      <c r="S14" s="307">
        <f t="shared" si="3"/>
        <v>13611780</v>
      </c>
      <c r="T14" s="186">
        <v>13326753</v>
      </c>
      <c r="U14" s="185">
        <f t="shared" si="4"/>
        <v>2.1387580305570308E-2</v>
      </c>
      <c r="V14" s="182">
        <v>4424130</v>
      </c>
      <c r="W14" s="179">
        <v>4628295</v>
      </c>
      <c r="X14" s="183">
        <f t="shared" si="5"/>
        <v>-4.4112356710192424E-2</v>
      </c>
      <c r="Y14" s="179">
        <f t="shared" si="6"/>
        <v>2507282</v>
      </c>
      <c r="Z14" s="186">
        <v>2983076</v>
      </c>
      <c r="AA14" s="183">
        <f t="shared" si="7"/>
        <v>-0.1594977801437174</v>
      </c>
      <c r="AB14" s="179">
        <v>1916848</v>
      </c>
      <c r="AC14" s="179">
        <v>1645219</v>
      </c>
      <c r="AD14" s="180">
        <f t="shared" si="8"/>
        <v>0.16510203200911255</v>
      </c>
      <c r="AE14" s="182">
        <v>282177</v>
      </c>
      <c r="AF14" s="182">
        <v>140365</v>
      </c>
      <c r="AG14" s="185">
        <f t="shared" si="9"/>
        <v>1.0103088376732092</v>
      </c>
      <c r="AH14" s="307">
        <f t="shared" si="10"/>
        <v>4706307</v>
      </c>
      <c r="AI14" s="186">
        <v>4768660</v>
      </c>
      <c r="AJ14" s="183">
        <f t="shared" si="11"/>
        <v>-1.3075580980820622E-2</v>
      </c>
      <c r="AK14" s="181">
        <v>31725</v>
      </c>
      <c r="AL14" s="181">
        <v>38663</v>
      </c>
      <c r="AM14" s="182">
        <v>5053555</v>
      </c>
      <c r="AN14" s="179">
        <v>4841766</v>
      </c>
      <c r="AO14" s="180">
        <f t="shared" si="12"/>
        <v>4.3742097408259628E-2</v>
      </c>
      <c r="AP14" s="182">
        <v>1328885</v>
      </c>
      <c r="AQ14" s="179">
        <v>1299678</v>
      </c>
      <c r="AR14" s="185">
        <f t="shared" si="13"/>
        <v>2.2472489339667279E-2</v>
      </c>
      <c r="AS14" s="307">
        <v>6076931</v>
      </c>
      <c r="AT14" s="186">
        <v>6459762</v>
      </c>
      <c r="AU14" s="185">
        <f t="shared" si="14"/>
        <v>-5.9263948114497089E-2</v>
      </c>
      <c r="AV14" s="307">
        <v>1642878</v>
      </c>
      <c r="AW14" s="186">
        <v>1250072</v>
      </c>
      <c r="AX14" s="180">
        <f t="shared" si="15"/>
        <v>0.31422670054204871</v>
      </c>
      <c r="AY14" s="307">
        <v>953133</v>
      </c>
      <c r="AZ14" s="186">
        <v>1130572</v>
      </c>
      <c r="BA14" s="185">
        <f t="shared" si="16"/>
        <v>-0.1569462183744158</v>
      </c>
      <c r="BB14" s="182">
        <v>2457507</v>
      </c>
      <c r="BC14" s="179">
        <v>2473197</v>
      </c>
      <c r="BD14" s="180">
        <f t="shared" si="17"/>
        <v>-6.3440154585340247E-3</v>
      </c>
      <c r="BE14" s="182">
        <f t="shared" si="18"/>
        <v>17512889</v>
      </c>
      <c r="BF14" s="179">
        <f t="shared" si="18"/>
        <v>17455047</v>
      </c>
      <c r="BG14" s="180">
        <f t="shared" si="19"/>
        <v>3.3137693642417698E-3</v>
      </c>
      <c r="BH14" s="182">
        <v>35830976</v>
      </c>
      <c r="BI14" s="179">
        <v>35550460</v>
      </c>
      <c r="BJ14" s="185">
        <f t="shared" si="20"/>
        <v>7.8906433278218557E-3</v>
      </c>
    </row>
    <row r="15" spans="1:62" x14ac:dyDescent="0.2">
      <c r="A15" s="187" t="s">
        <v>27</v>
      </c>
      <c r="B15" s="179">
        <v>5641765</v>
      </c>
      <c r="C15" s="179">
        <v>5451933</v>
      </c>
      <c r="D15" s="180">
        <f t="shared" si="0"/>
        <v>3.4819209993959932E-2</v>
      </c>
      <c r="E15" s="181">
        <v>3602548</v>
      </c>
      <c r="F15" s="181">
        <v>3442628</v>
      </c>
      <c r="G15" s="182">
        <v>8394730</v>
      </c>
      <c r="H15" s="179">
        <v>7848647</v>
      </c>
      <c r="I15" s="180">
        <f t="shared" si="1"/>
        <v>6.957670538629146E-2</v>
      </c>
      <c r="J15" s="307">
        <v>6017823</v>
      </c>
      <c r="K15" s="186">
        <v>6603724</v>
      </c>
      <c r="L15" s="183">
        <f t="shared" si="2"/>
        <v>-8.8722817610184745E-2</v>
      </c>
      <c r="M15" s="181">
        <v>5779240</v>
      </c>
      <c r="N15" s="184">
        <v>238537</v>
      </c>
      <c r="O15" s="181">
        <v>6336107</v>
      </c>
      <c r="P15" s="312">
        <v>267569</v>
      </c>
      <c r="Q15" s="307">
        <v>46</v>
      </c>
      <c r="R15" s="317">
        <v>48</v>
      </c>
      <c r="S15" s="307">
        <f t="shared" si="3"/>
        <v>20054318</v>
      </c>
      <c r="T15" s="186">
        <v>19904304</v>
      </c>
      <c r="U15" s="185">
        <f t="shared" si="4"/>
        <v>7.5367618983310791E-3</v>
      </c>
      <c r="V15" s="182">
        <v>3419391</v>
      </c>
      <c r="W15" s="179">
        <v>3072713</v>
      </c>
      <c r="X15" s="183">
        <f t="shared" si="5"/>
        <v>0.11282472525094267</v>
      </c>
      <c r="Y15" s="179">
        <f t="shared" si="6"/>
        <v>1965494</v>
      </c>
      <c r="Z15" s="186">
        <v>1639398</v>
      </c>
      <c r="AA15" s="183">
        <f t="shared" si="7"/>
        <v>0.19891203966333992</v>
      </c>
      <c r="AB15" s="179">
        <v>1453897</v>
      </c>
      <c r="AC15" s="179">
        <v>1433315</v>
      </c>
      <c r="AD15" s="180">
        <f t="shared" si="8"/>
        <v>1.4359718554539658E-2</v>
      </c>
      <c r="AE15" s="182">
        <v>224419</v>
      </c>
      <c r="AF15" s="182">
        <v>0</v>
      </c>
      <c r="AG15" s="188" t="s">
        <v>121</v>
      </c>
      <c r="AH15" s="307">
        <f t="shared" si="10"/>
        <v>3643810</v>
      </c>
      <c r="AI15" s="186">
        <v>3072713</v>
      </c>
      <c r="AJ15" s="183">
        <f t="shared" si="11"/>
        <v>0.18586083373227513</v>
      </c>
      <c r="AK15" s="181">
        <v>77291</v>
      </c>
      <c r="AL15" s="181">
        <v>65940</v>
      </c>
      <c r="AM15" s="182">
        <v>6429870</v>
      </c>
      <c r="AN15" s="179">
        <v>6536240</v>
      </c>
      <c r="AO15" s="180">
        <f t="shared" si="12"/>
        <v>-1.6273882231986558E-2</v>
      </c>
      <c r="AP15" s="182">
        <v>865452</v>
      </c>
      <c r="AQ15" s="179">
        <v>1006650</v>
      </c>
      <c r="AR15" s="185">
        <f t="shared" si="13"/>
        <v>-0.14026523617940689</v>
      </c>
      <c r="AS15" s="307">
        <v>5447376</v>
      </c>
      <c r="AT15" s="186">
        <v>5353382</v>
      </c>
      <c r="AU15" s="185">
        <f t="shared" si="14"/>
        <v>1.7557872761555293E-2</v>
      </c>
      <c r="AV15" s="307">
        <v>386661</v>
      </c>
      <c r="AW15" s="186">
        <v>455805</v>
      </c>
      <c r="AX15" s="180">
        <f t="shared" si="15"/>
        <v>-0.15169644913943459</v>
      </c>
      <c r="AY15" s="307">
        <v>1235958</v>
      </c>
      <c r="AZ15" s="186">
        <v>1294672</v>
      </c>
      <c r="BA15" s="185">
        <f t="shared" si="16"/>
        <v>-4.5350482593274566E-2</v>
      </c>
      <c r="BB15" s="182">
        <v>3364375</v>
      </c>
      <c r="BC15" s="179">
        <v>3336799</v>
      </c>
      <c r="BD15" s="180">
        <f t="shared" si="17"/>
        <v>8.2642077032508698E-3</v>
      </c>
      <c r="BE15" s="182">
        <f t="shared" si="18"/>
        <v>17729692</v>
      </c>
      <c r="BF15" s="179">
        <f t="shared" si="18"/>
        <v>17983548</v>
      </c>
      <c r="BG15" s="180">
        <f t="shared" si="19"/>
        <v>-1.4116013147127626E-2</v>
      </c>
      <c r="BH15" s="182">
        <v>41427820</v>
      </c>
      <c r="BI15" s="179">
        <v>40960565</v>
      </c>
      <c r="BJ15" s="185">
        <f t="shared" si="20"/>
        <v>1.1407435419897194E-2</v>
      </c>
    </row>
    <row r="16" spans="1:62" s="6" customFormat="1" x14ac:dyDescent="0.2">
      <c r="A16" s="189" t="s">
        <v>28</v>
      </c>
      <c r="B16" s="190">
        <f>SUM(B6:B15)</f>
        <v>64055605</v>
      </c>
      <c r="C16" s="190">
        <f>SUM(C6:C15)</f>
        <v>63798734</v>
      </c>
      <c r="D16" s="191">
        <f>((B16/C16)-1)</f>
        <v>4.0262711169158916E-3</v>
      </c>
      <c r="E16" s="192">
        <f>SUM(E6:E15)</f>
        <v>41714274</v>
      </c>
      <c r="F16" s="192">
        <f>SUM(F6:F15)</f>
        <v>41238207</v>
      </c>
      <c r="G16" s="193">
        <f>SUM(G6:G15)</f>
        <v>92270080</v>
      </c>
      <c r="H16" s="190">
        <f>SUM(H6:H15)</f>
        <v>87255480</v>
      </c>
      <c r="I16" s="191">
        <f>((G16/H16)-1)</f>
        <v>5.7470315904514013E-2</v>
      </c>
      <c r="J16" s="308">
        <f>SUM(J6:J15)</f>
        <v>54740508</v>
      </c>
      <c r="K16" s="226">
        <f>SUM(K6:K15)</f>
        <v>55517309</v>
      </c>
      <c r="L16" s="194">
        <f>((J16/K16)-1)</f>
        <v>-1.3992050659371813E-2</v>
      </c>
      <c r="M16" s="192">
        <f t="shared" ref="M16:T16" si="21">SUM(M6:M15)</f>
        <v>52740627</v>
      </c>
      <c r="N16" s="195">
        <f t="shared" si="21"/>
        <v>1998980</v>
      </c>
      <c r="O16" s="192">
        <f t="shared" si="21"/>
        <v>53398265</v>
      </c>
      <c r="P16" s="313">
        <f t="shared" si="21"/>
        <v>2117829</v>
      </c>
      <c r="Q16" s="308">
        <f t="shared" si="21"/>
        <v>901</v>
      </c>
      <c r="R16" s="318">
        <f t="shared" si="21"/>
        <v>1215</v>
      </c>
      <c r="S16" s="308">
        <f t="shared" si="21"/>
        <v>211066193</v>
      </c>
      <c r="T16" s="226">
        <f t="shared" si="21"/>
        <v>206571523</v>
      </c>
      <c r="U16" s="196">
        <f>((S16/T16)-1)</f>
        <v>2.1758420205867379E-2</v>
      </c>
      <c r="V16" s="193">
        <f>SUM(V6:V15)</f>
        <v>50203490</v>
      </c>
      <c r="W16" s="190">
        <f>SUM(W6:W15)</f>
        <v>55805157</v>
      </c>
      <c r="X16" s="194">
        <f>((V16/W16)-1)</f>
        <v>-0.10037902052672298</v>
      </c>
      <c r="Y16" s="190">
        <f>SUM(Y6:Y15)</f>
        <v>29121336</v>
      </c>
      <c r="Z16" s="190">
        <f>SUM(Z6:Z15)</f>
        <v>29424530</v>
      </c>
      <c r="AA16" s="194">
        <f>((Y16/Z16)-1)</f>
        <v>-1.0304123804186549E-2</v>
      </c>
      <c r="AB16" s="190">
        <f>SUM(AB6:AB15)</f>
        <v>21082154</v>
      </c>
      <c r="AC16" s="190">
        <f>SUM(AC6:AC15)</f>
        <v>26380627</v>
      </c>
      <c r="AD16" s="191">
        <f>((AB16/AC16)-1)</f>
        <v>-0.20084712163967899</v>
      </c>
      <c r="AE16" s="193">
        <f>SUM(AE6:AE15)</f>
        <v>3027144</v>
      </c>
      <c r="AF16" s="193">
        <f>SUM(AF6:AF15)</f>
        <v>569427</v>
      </c>
      <c r="AG16" s="197">
        <f>((AE16/AF16)-1)*100</f>
        <v>431.61230500134343</v>
      </c>
      <c r="AH16" s="308">
        <f>SUM(AH6:AH15)</f>
        <v>53230634</v>
      </c>
      <c r="AI16" s="226">
        <f>SUM(AI6:AI15)</f>
        <v>56374584</v>
      </c>
      <c r="AJ16" s="194">
        <f>((AH16/AI16)-1)</f>
        <v>-5.5768925940100966E-2</v>
      </c>
      <c r="AK16" s="192">
        <f>SUM(AK6:AK15)</f>
        <v>874704</v>
      </c>
      <c r="AL16" s="192">
        <f>SUM(AL6:AL15)</f>
        <v>774679</v>
      </c>
      <c r="AM16" s="193">
        <f>SUM(AM6:AM15)</f>
        <v>60240613</v>
      </c>
      <c r="AN16" s="190">
        <f>SUM(AN6:AN15)</f>
        <v>62518857</v>
      </c>
      <c r="AO16" s="191">
        <f>((AM16/AN16)-1)</f>
        <v>-3.6440909340361149E-2</v>
      </c>
      <c r="AP16" s="193">
        <f>SUM(AP6:AP15)</f>
        <v>7574389</v>
      </c>
      <c r="AQ16" s="190">
        <f>SUM(AQ6:AQ15)</f>
        <v>7910291</v>
      </c>
      <c r="AR16" s="196">
        <f>((AP16/AQ16)-1)</f>
        <v>-4.2463924525659058E-2</v>
      </c>
      <c r="AS16" s="308">
        <f>SUM(AS6:AS15)</f>
        <v>56731548</v>
      </c>
      <c r="AT16" s="226">
        <f>SUM(AT6:AT15)</f>
        <v>56826828</v>
      </c>
      <c r="AU16" s="196">
        <f>((AS16/AT16)-1)</f>
        <v>-1.6766728559968191E-3</v>
      </c>
      <c r="AV16" s="308">
        <f>SUM(AV6:AV15)</f>
        <v>13203879</v>
      </c>
      <c r="AW16" s="226">
        <f>SUM(AW6:AW15)</f>
        <v>14041742</v>
      </c>
      <c r="AX16" s="191">
        <f>((AV16/AW16)-1)</f>
        <v>-5.966944842028854E-2</v>
      </c>
      <c r="AY16" s="308">
        <f>SUM(AY6:AY15)</f>
        <v>11311379</v>
      </c>
      <c r="AZ16" s="226">
        <f>SUM(AZ6:AZ15)</f>
        <v>11872887</v>
      </c>
      <c r="BA16" s="196">
        <f>((AY16/AZ16)-1)</f>
        <v>-4.7293299430879787E-2</v>
      </c>
      <c r="BB16" s="193">
        <f>SUM(BB6:BB15)</f>
        <v>38871876</v>
      </c>
      <c r="BC16" s="190">
        <f>SUM(BC6:BC15)</f>
        <v>38775392</v>
      </c>
      <c r="BD16" s="191">
        <f>((BB16/BC16)-1)</f>
        <v>2.4882791642699686E-3</v>
      </c>
      <c r="BE16" s="193">
        <f>SUM(BE6:BE15)</f>
        <v>187933684</v>
      </c>
      <c r="BF16" s="190">
        <f>SUM(BF6:BF15)</f>
        <v>191945997</v>
      </c>
      <c r="BG16" s="191">
        <f>((BE16/BF16)-1)</f>
        <v>-2.0903342933481395E-2</v>
      </c>
      <c r="BH16" s="193">
        <f>SUM(BH6:BH15)</f>
        <v>452230511</v>
      </c>
      <c r="BI16" s="190">
        <f>SUM(BI6:BI15)</f>
        <v>454892104</v>
      </c>
      <c r="BJ16" s="196">
        <f>((BH16/BI16)-1)</f>
        <v>-5.8510424265355576E-3</v>
      </c>
    </row>
    <row r="17" spans="1:62" s="6" customFormat="1" x14ac:dyDescent="0.2">
      <c r="A17" s="198" t="s">
        <v>29</v>
      </c>
      <c r="B17" s="199">
        <v>315223</v>
      </c>
      <c r="C17" s="199">
        <v>301716</v>
      </c>
      <c r="D17" s="180">
        <f t="shared" si="0"/>
        <v>4.4767264579936183E-2</v>
      </c>
      <c r="E17" s="200">
        <v>174038</v>
      </c>
      <c r="F17" s="200">
        <v>166106</v>
      </c>
      <c r="G17" s="201">
        <v>311918</v>
      </c>
      <c r="H17" s="199">
        <v>293994</v>
      </c>
      <c r="I17" s="180">
        <f t="shared" si="1"/>
        <v>6.0967230623754309E-2</v>
      </c>
      <c r="J17" s="309">
        <v>170188</v>
      </c>
      <c r="K17" s="203">
        <v>168282</v>
      </c>
      <c r="L17" s="183">
        <f t="shared" si="2"/>
        <v>1.1326226215519153E-2</v>
      </c>
      <c r="M17" s="200">
        <v>162145</v>
      </c>
      <c r="N17" s="202">
        <v>8043</v>
      </c>
      <c r="O17" s="200">
        <v>159566</v>
      </c>
      <c r="P17" s="314">
        <v>8616</v>
      </c>
      <c r="Q17" s="309">
        <v>0</v>
      </c>
      <c r="R17" s="319">
        <v>100</v>
      </c>
      <c r="S17" s="307">
        <f>B17+G17+J17</f>
        <v>797329</v>
      </c>
      <c r="T17" s="203">
        <v>763992</v>
      </c>
      <c r="U17" s="185">
        <f t="shared" si="4"/>
        <v>4.3635273667787189E-2</v>
      </c>
      <c r="V17" s="201">
        <v>267206</v>
      </c>
      <c r="W17" s="199">
        <v>121813</v>
      </c>
      <c r="X17" s="183">
        <f t="shared" si="5"/>
        <v>1.1935753983564972</v>
      </c>
      <c r="Y17" s="179">
        <f>V17-AB17</f>
        <v>154376</v>
      </c>
      <c r="Z17" s="203">
        <v>47937</v>
      </c>
      <c r="AA17" s="183">
        <f t="shared" si="7"/>
        <v>2.2203934330475414</v>
      </c>
      <c r="AB17" s="199">
        <v>112830</v>
      </c>
      <c r="AC17" s="199">
        <v>73876</v>
      </c>
      <c r="AD17" s="180">
        <f t="shared" si="8"/>
        <v>0.52728897070767222</v>
      </c>
      <c r="AE17" s="201">
        <v>0</v>
      </c>
      <c r="AF17" s="201">
        <v>0</v>
      </c>
      <c r="AG17" s="188" t="s">
        <v>98</v>
      </c>
      <c r="AH17" s="307">
        <f>AE17+V17</f>
        <v>267206</v>
      </c>
      <c r="AI17" s="203">
        <v>121813</v>
      </c>
      <c r="AJ17" s="183">
        <f t="shared" si="11"/>
        <v>1.1935753983564972</v>
      </c>
      <c r="AK17" s="200">
        <v>6608</v>
      </c>
      <c r="AL17" s="200">
        <v>7450</v>
      </c>
      <c r="AM17" s="201">
        <v>533030</v>
      </c>
      <c r="AN17" s="199">
        <v>578101</v>
      </c>
      <c r="AO17" s="180">
        <f t="shared" si="12"/>
        <v>-7.7963885203450656E-2</v>
      </c>
      <c r="AP17" s="201">
        <v>27368</v>
      </c>
      <c r="AQ17" s="199">
        <v>21475</v>
      </c>
      <c r="AR17" s="185">
        <f t="shared" si="13"/>
        <v>0.27441210710128061</v>
      </c>
      <c r="AS17" s="309">
        <v>310191</v>
      </c>
      <c r="AT17" s="203">
        <v>318899</v>
      </c>
      <c r="AU17" s="185">
        <f t="shared" si="14"/>
        <v>-2.7306451258862552E-2</v>
      </c>
      <c r="AV17" s="309">
        <v>11628</v>
      </c>
      <c r="AW17" s="203">
        <v>3648</v>
      </c>
      <c r="AX17" s="180">
        <f t="shared" si="15"/>
        <v>2.1875</v>
      </c>
      <c r="AY17" s="309">
        <v>150</v>
      </c>
      <c r="AZ17" s="203">
        <v>5505</v>
      </c>
      <c r="BA17" s="185">
        <f t="shared" si="16"/>
        <v>-0.97275204359673029</v>
      </c>
      <c r="BB17" s="201">
        <v>101547</v>
      </c>
      <c r="BC17" s="199">
        <v>110562</v>
      </c>
      <c r="BD17" s="180">
        <f t="shared" si="17"/>
        <v>-8.1537960601291593E-2</v>
      </c>
      <c r="BE17" s="182">
        <f>SUM(AM17,AP17,AS17,AV17,AY17,BB17)</f>
        <v>983914</v>
      </c>
      <c r="BF17" s="179">
        <f>SUM(AN17,AQ17,AT17,AW17,AZ17,BC17)</f>
        <v>1038190</v>
      </c>
      <c r="BG17" s="180">
        <f t="shared" si="19"/>
        <v>-5.2279447885261843E-2</v>
      </c>
      <c r="BH17" s="201">
        <v>2048449</v>
      </c>
      <c r="BI17" s="199">
        <v>1923995</v>
      </c>
      <c r="BJ17" s="185">
        <f t="shared" si="20"/>
        <v>6.4685199285861028E-2</v>
      </c>
    </row>
    <row r="18" spans="1:62" s="6" customFormat="1" x14ac:dyDescent="0.2">
      <c r="A18" s="198" t="s">
        <v>30</v>
      </c>
      <c r="B18" s="199">
        <v>1481231</v>
      </c>
      <c r="C18" s="199">
        <v>1471392</v>
      </c>
      <c r="D18" s="180">
        <f t="shared" si="0"/>
        <v>6.6868652269416184E-3</v>
      </c>
      <c r="E18" s="200">
        <v>777849</v>
      </c>
      <c r="F18" s="200">
        <v>783050</v>
      </c>
      <c r="G18" s="201">
        <v>1663420</v>
      </c>
      <c r="H18" s="199">
        <v>1559184</v>
      </c>
      <c r="I18" s="180">
        <f t="shared" si="1"/>
        <v>6.6852917936561784E-2</v>
      </c>
      <c r="J18" s="309">
        <v>906772</v>
      </c>
      <c r="K18" s="203">
        <v>970008</v>
      </c>
      <c r="L18" s="183">
        <f t="shared" si="2"/>
        <v>-6.5191214917815099E-2</v>
      </c>
      <c r="M18" s="200">
        <v>883941</v>
      </c>
      <c r="N18" s="202">
        <v>22830</v>
      </c>
      <c r="O18" s="200">
        <v>945487</v>
      </c>
      <c r="P18" s="314">
        <v>24520</v>
      </c>
      <c r="Q18" s="309">
        <v>1</v>
      </c>
      <c r="R18" s="319">
        <v>1</v>
      </c>
      <c r="S18" s="307">
        <f t="shared" ref="S18:S21" si="22">B18+G18+J18</f>
        <v>4051423</v>
      </c>
      <c r="T18" s="203">
        <v>4000584</v>
      </c>
      <c r="U18" s="185">
        <f t="shared" si="4"/>
        <v>1.2707894647381535E-2</v>
      </c>
      <c r="V18" s="201">
        <v>1058725</v>
      </c>
      <c r="W18" s="199">
        <v>1085266</v>
      </c>
      <c r="X18" s="183">
        <f t="shared" si="5"/>
        <v>-2.4455755547487912E-2</v>
      </c>
      <c r="Y18" s="179">
        <f t="shared" ref="Y18:Y21" si="23">V18-AB18</f>
        <v>447172</v>
      </c>
      <c r="Z18" s="203">
        <v>397401</v>
      </c>
      <c r="AA18" s="183">
        <f t="shared" si="7"/>
        <v>0.12524125505471795</v>
      </c>
      <c r="AB18" s="199">
        <v>611553</v>
      </c>
      <c r="AC18" s="199">
        <v>687865</v>
      </c>
      <c r="AD18" s="180">
        <f t="shared" si="8"/>
        <v>-0.1109403734744463</v>
      </c>
      <c r="AE18" s="201">
        <v>75721</v>
      </c>
      <c r="AF18" s="201">
        <v>7</v>
      </c>
      <c r="AG18" s="185">
        <f t="shared" ref="AG18:AG19" si="24">((AE18/AF18)-1)</f>
        <v>10816.285714285714</v>
      </c>
      <c r="AH18" s="307">
        <f t="shared" ref="AH18:AH21" si="25">AE18+V18</f>
        <v>1134446</v>
      </c>
      <c r="AI18" s="203">
        <v>1085273</v>
      </c>
      <c r="AJ18" s="183">
        <f t="shared" si="11"/>
        <v>4.5309336913385012E-2</v>
      </c>
      <c r="AK18" s="200">
        <v>10305</v>
      </c>
      <c r="AL18" s="200">
        <v>16889</v>
      </c>
      <c r="AM18" s="201">
        <v>1583789</v>
      </c>
      <c r="AN18" s="199">
        <v>1665437</v>
      </c>
      <c r="AO18" s="180">
        <f t="shared" si="12"/>
        <v>-4.9024970623325892E-2</v>
      </c>
      <c r="AP18" s="201">
        <v>194812</v>
      </c>
      <c r="AQ18" s="199">
        <v>201648</v>
      </c>
      <c r="AR18" s="185">
        <f t="shared" si="13"/>
        <v>-3.3900658573355558E-2</v>
      </c>
      <c r="AS18" s="309">
        <v>1938833</v>
      </c>
      <c r="AT18" s="203">
        <v>2037710</v>
      </c>
      <c r="AU18" s="185">
        <f t="shared" si="14"/>
        <v>-4.8523587752918762E-2</v>
      </c>
      <c r="AV18" s="309">
        <v>72588</v>
      </c>
      <c r="AW18" s="203">
        <v>309150</v>
      </c>
      <c r="AX18" s="180">
        <f t="shared" si="15"/>
        <v>-0.765201358563804</v>
      </c>
      <c r="AY18" s="309">
        <v>373744</v>
      </c>
      <c r="AZ18" s="203">
        <v>359990</v>
      </c>
      <c r="BA18" s="185">
        <f t="shared" si="16"/>
        <v>3.8206616850468E-2</v>
      </c>
      <c r="BB18" s="201">
        <v>1219392</v>
      </c>
      <c r="BC18" s="199">
        <v>1210245</v>
      </c>
      <c r="BD18" s="180">
        <f t="shared" si="17"/>
        <v>7.5579737986937179E-3</v>
      </c>
      <c r="BE18" s="182">
        <f t="shared" ref="BE18:BF21" si="26">SUM(AM18,AP18,AS18,AV18,AY18,BB18)</f>
        <v>5383158</v>
      </c>
      <c r="BF18" s="179">
        <f t="shared" si="26"/>
        <v>5784180</v>
      </c>
      <c r="BG18" s="180">
        <f t="shared" si="19"/>
        <v>-6.9330829953424655E-2</v>
      </c>
      <c r="BH18" s="201">
        <v>10569027</v>
      </c>
      <c r="BI18" s="199">
        <v>10870037</v>
      </c>
      <c r="BJ18" s="185">
        <f t="shared" si="20"/>
        <v>-2.7691718068668991E-2</v>
      </c>
    </row>
    <row r="19" spans="1:62" s="6" customFormat="1" x14ac:dyDescent="0.2">
      <c r="A19" s="198" t="s">
        <v>31</v>
      </c>
      <c r="B19" s="199">
        <v>2115159</v>
      </c>
      <c r="C19" s="199">
        <v>2050870</v>
      </c>
      <c r="D19" s="180">
        <f t="shared" si="0"/>
        <v>3.134718436565942E-2</v>
      </c>
      <c r="E19" s="200">
        <v>1284393</v>
      </c>
      <c r="F19" s="200">
        <v>1242385</v>
      </c>
      <c r="G19" s="201">
        <v>2211249</v>
      </c>
      <c r="H19" s="199">
        <v>1999080</v>
      </c>
      <c r="I19" s="180">
        <f t="shared" si="1"/>
        <v>0.10613332132781084</v>
      </c>
      <c r="J19" s="309">
        <v>1529903</v>
      </c>
      <c r="K19" s="203">
        <v>1647339</v>
      </c>
      <c r="L19" s="183">
        <f t="shared" si="2"/>
        <v>-7.1288301922069475E-2</v>
      </c>
      <c r="M19" s="200">
        <v>1504531</v>
      </c>
      <c r="N19" s="202">
        <v>25323</v>
      </c>
      <c r="O19" s="200">
        <v>1618409</v>
      </c>
      <c r="P19" s="314">
        <v>28930</v>
      </c>
      <c r="Q19" s="309">
        <v>49</v>
      </c>
      <c r="R19" s="319">
        <v>0</v>
      </c>
      <c r="S19" s="307">
        <f t="shared" si="22"/>
        <v>5856311</v>
      </c>
      <c r="T19" s="203">
        <v>5697289</v>
      </c>
      <c r="U19" s="185">
        <f t="shared" si="4"/>
        <v>2.791187176918708E-2</v>
      </c>
      <c r="V19" s="201">
        <v>2565988</v>
      </c>
      <c r="W19" s="199">
        <v>1267784</v>
      </c>
      <c r="X19" s="183">
        <f t="shared" si="5"/>
        <v>1.0239946236898398</v>
      </c>
      <c r="Y19" s="179">
        <f t="shared" si="23"/>
        <v>1412568</v>
      </c>
      <c r="Z19" s="203">
        <v>694886</v>
      </c>
      <c r="AA19" s="183">
        <f t="shared" si="7"/>
        <v>1.0328053810265283</v>
      </c>
      <c r="AB19" s="199">
        <v>1153420</v>
      </c>
      <c r="AC19" s="199">
        <v>572898</v>
      </c>
      <c r="AD19" s="180">
        <f t="shared" si="8"/>
        <v>1.0133077790461829</v>
      </c>
      <c r="AE19" s="201">
        <v>517074</v>
      </c>
      <c r="AF19" s="201">
        <v>59231</v>
      </c>
      <c r="AG19" s="185">
        <f t="shared" si="24"/>
        <v>7.7297867670645442</v>
      </c>
      <c r="AH19" s="307">
        <f t="shared" si="25"/>
        <v>3083062</v>
      </c>
      <c r="AI19" s="203">
        <v>1327015</v>
      </c>
      <c r="AJ19" s="183">
        <f t="shared" si="11"/>
        <v>1.3233060666232106</v>
      </c>
      <c r="AK19" s="200">
        <v>0</v>
      </c>
      <c r="AL19" s="200">
        <v>0</v>
      </c>
      <c r="AM19" s="201">
        <v>1700629</v>
      </c>
      <c r="AN19" s="199">
        <v>1749440</v>
      </c>
      <c r="AO19" s="180">
        <f t="shared" si="12"/>
        <v>-2.7900928297055039E-2</v>
      </c>
      <c r="AP19" s="201">
        <v>288316</v>
      </c>
      <c r="AQ19" s="199">
        <v>273975</v>
      </c>
      <c r="AR19" s="185">
        <f t="shared" si="13"/>
        <v>5.2344191988320077E-2</v>
      </c>
      <c r="AS19" s="309">
        <v>1544765</v>
      </c>
      <c r="AT19" s="203">
        <v>1528543</v>
      </c>
      <c r="AU19" s="185">
        <f t="shared" si="14"/>
        <v>1.0612720741254966E-2</v>
      </c>
      <c r="AV19" s="309">
        <v>607913</v>
      </c>
      <c r="AW19" s="203">
        <v>617741</v>
      </c>
      <c r="AX19" s="180">
        <f t="shared" si="15"/>
        <v>-1.5909580228607112E-2</v>
      </c>
      <c r="AY19" s="309">
        <v>448752</v>
      </c>
      <c r="AZ19" s="203">
        <v>476174</v>
      </c>
      <c r="BA19" s="185">
        <f t="shared" si="16"/>
        <v>-5.7588192551462303E-2</v>
      </c>
      <c r="BB19" s="201">
        <v>1318027</v>
      </c>
      <c r="BC19" s="199">
        <v>1370319</v>
      </c>
      <c r="BD19" s="180">
        <f t="shared" si="17"/>
        <v>-3.8160457528502501E-2</v>
      </c>
      <c r="BE19" s="182">
        <f t="shared" si="26"/>
        <v>5908402</v>
      </c>
      <c r="BF19" s="179">
        <f t="shared" si="26"/>
        <v>6016192</v>
      </c>
      <c r="BG19" s="180">
        <f t="shared" si="19"/>
        <v>-1.7916648936736057E-2</v>
      </c>
      <c r="BH19" s="201">
        <v>14847775</v>
      </c>
      <c r="BI19" s="199">
        <v>13040496</v>
      </c>
      <c r="BJ19" s="185">
        <f t="shared" si="20"/>
        <v>0.13858974382569489</v>
      </c>
    </row>
    <row r="20" spans="1:62" s="6" customFormat="1" x14ac:dyDescent="0.2">
      <c r="A20" s="198" t="s">
        <v>32</v>
      </c>
      <c r="B20" s="199">
        <v>2043182</v>
      </c>
      <c r="C20" s="199">
        <v>2046541</v>
      </c>
      <c r="D20" s="180">
        <f t="shared" si="0"/>
        <v>-1.641305988983377E-3</v>
      </c>
      <c r="E20" s="200">
        <v>1348608</v>
      </c>
      <c r="F20" s="200">
        <v>1314581</v>
      </c>
      <c r="G20" s="201">
        <v>1240035</v>
      </c>
      <c r="H20" s="199">
        <v>1180989</v>
      </c>
      <c r="I20" s="180">
        <f t="shared" si="1"/>
        <v>4.9997078719615562E-2</v>
      </c>
      <c r="J20" s="309">
        <v>1539378</v>
      </c>
      <c r="K20" s="203">
        <v>1505612</v>
      </c>
      <c r="L20" s="183">
        <f t="shared" si="2"/>
        <v>2.242676067937821E-2</v>
      </c>
      <c r="M20" s="200">
        <v>1486941</v>
      </c>
      <c r="N20" s="202">
        <v>52426</v>
      </c>
      <c r="O20" s="200">
        <v>1457064</v>
      </c>
      <c r="P20" s="314">
        <v>48547</v>
      </c>
      <c r="Q20" s="309">
        <v>11</v>
      </c>
      <c r="R20" s="319">
        <v>1</v>
      </c>
      <c r="S20" s="307">
        <f t="shared" si="22"/>
        <v>4822595</v>
      </c>
      <c r="T20" s="203">
        <v>4733142</v>
      </c>
      <c r="U20" s="185">
        <f t="shared" si="4"/>
        <v>1.8899285083777251E-2</v>
      </c>
      <c r="V20" s="201">
        <v>3606944</v>
      </c>
      <c r="W20" s="199">
        <v>2501817</v>
      </c>
      <c r="X20" s="183">
        <f t="shared" si="5"/>
        <v>0.44172975081710608</v>
      </c>
      <c r="Y20" s="179">
        <f t="shared" si="23"/>
        <v>533799</v>
      </c>
      <c r="Z20" s="203">
        <v>1353458</v>
      </c>
      <c r="AA20" s="183">
        <f t="shared" si="7"/>
        <v>-0.60560357247879137</v>
      </c>
      <c r="AB20" s="199">
        <v>3073145</v>
      </c>
      <c r="AC20" s="199">
        <v>1148359</v>
      </c>
      <c r="AD20" s="180">
        <f t="shared" si="8"/>
        <v>1.6761187050391038</v>
      </c>
      <c r="AE20" s="201">
        <v>0</v>
      </c>
      <c r="AF20" s="201">
        <v>0</v>
      </c>
      <c r="AG20" s="204" t="s">
        <v>98</v>
      </c>
      <c r="AH20" s="307">
        <f t="shared" si="25"/>
        <v>3606944</v>
      </c>
      <c r="AI20" s="203">
        <v>2501817</v>
      </c>
      <c r="AJ20" s="183">
        <f t="shared" si="11"/>
        <v>0.44172975081710608</v>
      </c>
      <c r="AK20" s="200">
        <v>46744</v>
      </c>
      <c r="AL20" s="200">
        <v>46324</v>
      </c>
      <c r="AM20" s="201">
        <v>1505405</v>
      </c>
      <c r="AN20" s="199">
        <v>1443953</v>
      </c>
      <c r="AO20" s="180">
        <f t="shared" si="12"/>
        <v>4.2558171907257414E-2</v>
      </c>
      <c r="AP20" s="201">
        <v>200608</v>
      </c>
      <c r="AQ20" s="199">
        <v>207636</v>
      </c>
      <c r="AR20" s="185">
        <f t="shared" si="13"/>
        <v>-3.3847695004719847E-2</v>
      </c>
      <c r="AS20" s="309">
        <v>1373183</v>
      </c>
      <c r="AT20" s="203">
        <v>1452045</v>
      </c>
      <c r="AU20" s="185">
        <f t="shared" si="14"/>
        <v>-5.4310988984501152E-2</v>
      </c>
      <c r="AV20" s="309">
        <v>34998</v>
      </c>
      <c r="AW20" s="203">
        <v>174106</v>
      </c>
      <c r="AX20" s="180">
        <f t="shared" si="15"/>
        <v>-0.79898452666766229</v>
      </c>
      <c r="AY20" s="309">
        <v>417944</v>
      </c>
      <c r="AZ20" s="203">
        <v>281600</v>
      </c>
      <c r="BA20" s="185">
        <f t="shared" si="16"/>
        <v>0.48417613636363632</v>
      </c>
      <c r="BB20" s="201">
        <v>1448400</v>
      </c>
      <c r="BC20" s="199">
        <v>1469345</v>
      </c>
      <c r="BD20" s="180">
        <f t="shared" si="17"/>
        <v>-1.4254650881855513E-2</v>
      </c>
      <c r="BE20" s="182">
        <f t="shared" si="26"/>
        <v>4980538</v>
      </c>
      <c r="BF20" s="179">
        <f t="shared" si="26"/>
        <v>5028685</v>
      </c>
      <c r="BG20" s="180">
        <f t="shared" si="19"/>
        <v>-9.5744712583906155E-3</v>
      </c>
      <c r="BH20" s="201">
        <v>13410077</v>
      </c>
      <c r="BI20" s="199">
        <v>12263644</v>
      </c>
      <c r="BJ20" s="185">
        <f t="shared" si="20"/>
        <v>9.3482247201565949E-2</v>
      </c>
    </row>
    <row r="21" spans="1:62" s="6" customFormat="1" x14ac:dyDescent="0.2">
      <c r="A21" s="198" t="s">
        <v>33</v>
      </c>
      <c r="B21" s="199">
        <v>1451712</v>
      </c>
      <c r="C21" s="199">
        <v>1463573</v>
      </c>
      <c r="D21" s="205">
        <f>((B21/C21)-1)</f>
        <v>-8.1041396636860608E-3</v>
      </c>
      <c r="E21" s="200">
        <v>929260</v>
      </c>
      <c r="F21" s="200">
        <v>929601</v>
      </c>
      <c r="G21" s="201">
        <v>650782</v>
      </c>
      <c r="H21" s="199">
        <v>595140</v>
      </c>
      <c r="I21" s="205">
        <f>((G21/H21)-1)</f>
        <v>9.3493967805894362E-2</v>
      </c>
      <c r="J21" s="309">
        <v>1063550</v>
      </c>
      <c r="K21" s="203">
        <v>1000948</v>
      </c>
      <c r="L21" s="206">
        <f>((J21/K21)-1)</f>
        <v>6.2542709511383299E-2</v>
      </c>
      <c r="M21" s="200">
        <v>1045035</v>
      </c>
      <c r="N21" s="202">
        <v>18515</v>
      </c>
      <c r="O21" s="200">
        <v>982783</v>
      </c>
      <c r="P21" s="314">
        <v>18165</v>
      </c>
      <c r="Q21" s="309">
        <v>0</v>
      </c>
      <c r="R21" s="319">
        <v>0</v>
      </c>
      <c r="S21" s="307">
        <f t="shared" si="22"/>
        <v>3166044</v>
      </c>
      <c r="T21" s="203">
        <v>3059661</v>
      </c>
      <c r="U21" s="207">
        <f>((S21/T21)-1)</f>
        <v>3.4769538193937244E-2</v>
      </c>
      <c r="V21" s="201">
        <v>722142</v>
      </c>
      <c r="W21" s="199">
        <v>1231389</v>
      </c>
      <c r="X21" s="206">
        <f>((V21/W21)-1)</f>
        <v>-0.41355493674216681</v>
      </c>
      <c r="Y21" s="179">
        <f t="shared" si="23"/>
        <v>449720</v>
      </c>
      <c r="Z21" s="203">
        <v>819087</v>
      </c>
      <c r="AA21" s="206">
        <f>((Y21/Z21)-1)</f>
        <v>-0.45094965492066164</v>
      </c>
      <c r="AB21" s="199">
        <v>272422</v>
      </c>
      <c r="AC21" s="199">
        <v>412302</v>
      </c>
      <c r="AD21" s="205">
        <f>((AB21/AC21)-1)</f>
        <v>-0.33926587792443408</v>
      </c>
      <c r="AE21" s="201">
        <v>41886</v>
      </c>
      <c r="AF21" s="201">
        <v>20832</v>
      </c>
      <c r="AG21" s="207">
        <f>((AE21/AF21)-1)</f>
        <v>1.0106566820276499</v>
      </c>
      <c r="AH21" s="307">
        <f t="shared" si="25"/>
        <v>764028</v>
      </c>
      <c r="AI21" s="203">
        <v>1252221</v>
      </c>
      <c r="AJ21" s="206">
        <f>((AH21/AI21)-1)</f>
        <v>-0.38986169374255819</v>
      </c>
      <c r="AK21" s="200">
        <v>9158</v>
      </c>
      <c r="AL21" s="200">
        <v>9277</v>
      </c>
      <c r="AM21" s="201">
        <v>1327018</v>
      </c>
      <c r="AN21" s="199">
        <v>1065227</v>
      </c>
      <c r="AO21" s="205">
        <f>((AM21/AN21)-1)</f>
        <v>0.24576076272944647</v>
      </c>
      <c r="AP21" s="201">
        <v>119411</v>
      </c>
      <c r="AQ21" s="199">
        <v>115094</v>
      </c>
      <c r="AR21" s="207">
        <f>((AP21/AQ21)-1)</f>
        <v>3.7508471336472837E-2</v>
      </c>
      <c r="AS21" s="309">
        <v>1472628</v>
      </c>
      <c r="AT21" s="203">
        <v>1650922</v>
      </c>
      <c r="AU21" s="207">
        <f>((AS21/AT21)-1)</f>
        <v>-0.10799662249337039</v>
      </c>
      <c r="AV21" s="309">
        <v>930341</v>
      </c>
      <c r="AW21" s="203">
        <v>887194</v>
      </c>
      <c r="AX21" s="205">
        <f>((AV21/AW21)-1)</f>
        <v>4.863310617519967E-2</v>
      </c>
      <c r="AY21" s="309">
        <v>453295</v>
      </c>
      <c r="AZ21" s="203">
        <v>335238</v>
      </c>
      <c r="BA21" s="207">
        <f>((AY21/AZ21)-1)</f>
        <v>0.35215876481783082</v>
      </c>
      <c r="BB21" s="201">
        <v>1046707</v>
      </c>
      <c r="BC21" s="199">
        <v>995568</v>
      </c>
      <c r="BD21" s="205">
        <f>((BB21/BC21)-1)</f>
        <v>5.1366657023929951E-2</v>
      </c>
      <c r="BE21" s="182">
        <f t="shared" si="26"/>
        <v>5349400</v>
      </c>
      <c r="BF21" s="179">
        <f t="shared" si="26"/>
        <v>5049243</v>
      </c>
      <c r="BG21" s="205">
        <f>((BE21/BF21)-1)</f>
        <v>5.9445940708339862E-2</v>
      </c>
      <c r="BH21" s="201">
        <v>9279472</v>
      </c>
      <c r="BI21" s="199">
        <v>9361125</v>
      </c>
      <c r="BJ21" s="207">
        <f>((BH21/BI21)-1)</f>
        <v>-8.7225627261681149E-3</v>
      </c>
    </row>
    <row r="22" spans="1:62" s="6" customFormat="1" x14ac:dyDescent="0.2">
      <c r="A22" s="208" t="s">
        <v>34</v>
      </c>
      <c r="B22" s="209">
        <f>SUM(B17:B21)</f>
        <v>7406507</v>
      </c>
      <c r="C22" s="209">
        <f>SUM(C17:C21)</f>
        <v>7334092</v>
      </c>
      <c r="D22" s="210">
        <f>((B22/C22)-1)</f>
        <v>9.8737512428259677E-3</v>
      </c>
      <c r="E22" s="211">
        <f>SUM(E17:E21)</f>
        <v>4514148</v>
      </c>
      <c r="F22" s="211">
        <f>SUM(F17:F21)</f>
        <v>4435723</v>
      </c>
      <c r="G22" s="18">
        <f>SUM(G17:G21)</f>
        <v>6077404</v>
      </c>
      <c r="H22" s="209">
        <f>SUM(H17:H21)</f>
        <v>5628387</v>
      </c>
      <c r="I22" s="210">
        <f>((G22/H22)-1)</f>
        <v>7.9777207928310556E-2</v>
      </c>
      <c r="J22" s="310">
        <f>SUM(J17:J21)</f>
        <v>5209791</v>
      </c>
      <c r="K22" s="229">
        <f>SUM(K17:K21)</f>
        <v>5292189</v>
      </c>
      <c r="L22" s="212">
        <f>((J22/K22)-1)</f>
        <v>-1.556973872248324E-2</v>
      </c>
      <c r="M22" s="211">
        <f t="shared" ref="M22:T22" si="27">SUM(M17:M21)</f>
        <v>5082593</v>
      </c>
      <c r="N22" s="213">
        <f t="shared" si="27"/>
        <v>127137</v>
      </c>
      <c r="O22" s="211">
        <f t="shared" si="27"/>
        <v>5163309</v>
      </c>
      <c r="P22" s="315">
        <f t="shared" si="27"/>
        <v>128778</v>
      </c>
      <c r="Q22" s="310">
        <f t="shared" si="27"/>
        <v>61</v>
      </c>
      <c r="R22" s="320">
        <f t="shared" si="27"/>
        <v>102</v>
      </c>
      <c r="S22" s="310">
        <f t="shared" si="27"/>
        <v>18693702</v>
      </c>
      <c r="T22" s="229">
        <f t="shared" si="27"/>
        <v>18254668</v>
      </c>
      <c r="U22" s="214">
        <f>((S22/T22)-1)</f>
        <v>2.4050505876086037E-2</v>
      </c>
      <c r="V22" s="18">
        <f>SUM(V17:V21)</f>
        <v>8221005</v>
      </c>
      <c r="W22" s="209">
        <f>SUM(W17:W21)</f>
        <v>6208069</v>
      </c>
      <c r="X22" s="212">
        <f>((V22/W22)-1)</f>
        <v>0.32424510745611879</v>
      </c>
      <c r="Y22" s="209">
        <f>SUM(Y17:Y21)</f>
        <v>2997635</v>
      </c>
      <c r="Z22" s="209">
        <f>SUM(Z17:Z21)</f>
        <v>3312769</v>
      </c>
      <c r="AA22" s="212">
        <f>((Y22/Z22)-1)</f>
        <v>-9.512706741701582E-2</v>
      </c>
      <c r="AB22" s="209">
        <f>SUM(AB17:AB21)</f>
        <v>5223370</v>
      </c>
      <c r="AC22" s="209">
        <f>SUM(AC17:AC21)</f>
        <v>2895300</v>
      </c>
      <c r="AD22" s="210">
        <f>((AB22/AC22)-1)</f>
        <v>0.8040859323731564</v>
      </c>
      <c r="AE22" s="18">
        <f>SUM(AE17:AE21)</f>
        <v>634681</v>
      </c>
      <c r="AF22" s="18">
        <f>SUM(AF17:AF21)</f>
        <v>80070</v>
      </c>
      <c r="AG22" s="214">
        <f>((AE22/AF22)-1)</f>
        <v>6.9265767453478206</v>
      </c>
      <c r="AH22" s="310">
        <f>SUM(AH17:AH21)</f>
        <v>8855686</v>
      </c>
      <c r="AI22" s="229">
        <f>SUM(AI17:AI21)</f>
        <v>6288139</v>
      </c>
      <c r="AJ22" s="212">
        <f>((AH22/AI22)-1)</f>
        <v>0.40831587851349971</v>
      </c>
      <c r="AK22" s="211">
        <f>SUM(AK17:AK21)</f>
        <v>72815</v>
      </c>
      <c r="AL22" s="211">
        <f>SUM(AL17:AL21)</f>
        <v>79940</v>
      </c>
      <c r="AM22" s="18">
        <f>SUM(AM17:AM21)</f>
        <v>6649871</v>
      </c>
      <c r="AN22" s="209">
        <f>SUM(AN17:AN21)</f>
        <v>6502158</v>
      </c>
      <c r="AO22" s="210">
        <f>((AM22/AN22)-1)</f>
        <v>2.2717534701556019E-2</v>
      </c>
      <c r="AP22" s="18">
        <f>SUM(AP17:AP21)</f>
        <v>830515</v>
      </c>
      <c r="AQ22" s="209">
        <f>SUM(AQ17:AQ21)</f>
        <v>819828</v>
      </c>
      <c r="AR22" s="214">
        <f>((AP22/AQ22)-1)</f>
        <v>1.3035661138677934E-2</v>
      </c>
      <c r="AS22" s="310">
        <f>SUM(AS17:AS21)</f>
        <v>6639600</v>
      </c>
      <c r="AT22" s="229">
        <f>SUM(AT17:AT21)</f>
        <v>6988119</v>
      </c>
      <c r="AU22" s="214">
        <f>((AS22/AT22)-1)</f>
        <v>-4.9873077433283508E-2</v>
      </c>
      <c r="AV22" s="310">
        <f>SUM(AV17:AV21)</f>
        <v>1657468</v>
      </c>
      <c r="AW22" s="229">
        <f>SUM(AW17:AW21)</f>
        <v>1991839</v>
      </c>
      <c r="AX22" s="210">
        <f>((AV22/AW22)-1)</f>
        <v>-0.16787049555712086</v>
      </c>
      <c r="AY22" s="310">
        <f>SUM(AY17:AY21)</f>
        <v>1693885</v>
      </c>
      <c r="AZ22" s="229">
        <f>SUM(AZ17:AZ21)</f>
        <v>1458507</v>
      </c>
      <c r="BA22" s="214">
        <f>((AY22/AZ22)-1)</f>
        <v>0.16138283875223092</v>
      </c>
      <c r="BB22" s="18">
        <f>SUM(BB17:BB21)</f>
        <v>5134073</v>
      </c>
      <c r="BC22" s="209">
        <f>SUM(BC17:BC21)</f>
        <v>5156039</v>
      </c>
      <c r="BD22" s="210">
        <f>((BB22/BC22)-1)</f>
        <v>-4.2602470617464361E-3</v>
      </c>
      <c r="BE22" s="18">
        <f>SUM(BE17:BE21)</f>
        <v>22605412</v>
      </c>
      <c r="BF22" s="209">
        <f>SUM(BF17:BF21)</f>
        <v>22916490</v>
      </c>
      <c r="BG22" s="210">
        <f>((BE22/BF22)-1)</f>
        <v>-1.3574417373690251E-2</v>
      </c>
      <c r="BH22" s="18">
        <f>SUM(BH17:BH21)</f>
        <v>50154800</v>
      </c>
      <c r="BI22" s="209">
        <f>SUM(BI17:BI21)</f>
        <v>47459297</v>
      </c>
      <c r="BJ22" s="214">
        <f>((BH22/BI22)-1)</f>
        <v>5.6796100456355303E-2</v>
      </c>
    </row>
    <row r="23" spans="1:62" s="6" customFormat="1" ht="14.5" thickBot="1" x14ac:dyDescent="0.25">
      <c r="A23" s="215" t="s">
        <v>35</v>
      </c>
      <c r="B23" s="216">
        <f>B16+B22</f>
        <v>71462112</v>
      </c>
      <c r="C23" s="216">
        <f>C16+C22</f>
        <v>71132826</v>
      </c>
      <c r="D23" s="217">
        <f>((B23/C23)-1)</f>
        <v>4.6291707853698405E-3</v>
      </c>
      <c r="E23" s="218">
        <f>E16+E22</f>
        <v>46228422</v>
      </c>
      <c r="F23" s="218">
        <f>F16+F22</f>
        <v>45673930</v>
      </c>
      <c r="G23" s="19">
        <f>G16+G22</f>
        <v>98347484</v>
      </c>
      <c r="H23" s="216">
        <f>H16+H22</f>
        <v>92883867</v>
      </c>
      <c r="I23" s="217">
        <f>((G23/H23)-1)</f>
        <v>5.8822023419847547E-2</v>
      </c>
      <c r="J23" s="311">
        <f>J16+J22</f>
        <v>59950299</v>
      </c>
      <c r="K23" s="231">
        <f>K16+K22</f>
        <v>60809498</v>
      </c>
      <c r="L23" s="219">
        <f>((J23/K23)-1)</f>
        <v>-1.4129355253023168E-2</v>
      </c>
      <c r="M23" s="218">
        <f t="shared" ref="M23:T23" si="28">M16+M22</f>
        <v>57823220</v>
      </c>
      <c r="N23" s="220">
        <f t="shared" si="28"/>
        <v>2126117</v>
      </c>
      <c r="O23" s="218">
        <f t="shared" si="28"/>
        <v>58561574</v>
      </c>
      <c r="P23" s="316">
        <f t="shared" si="28"/>
        <v>2246607</v>
      </c>
      <c r="Q23" s="311">
        <f t="shared" si="28"/>
        <v>962</v>
      </c>
      <c r="R23" s="321">
        <f t="shared" si="28"/>
        <v>1317</v>
      </c>
      <c r="S23" s="311">
        <f t="shared" si="28"/>
        <v>229759895</v>
      </c>
      <c r="T23" s="231">
        <f t="shared" si="28"/>
        <v>224826191</v>
      </c>
      <c r="U23" s="221">
        <f>((S23/T23)-1)</f>
        <v>2.194452513764289E-2</v>
      </c>
      <c r="V23" s="19">
        <f>V16+V22</f>
        <v>58424495</v>
      </c>
      <c r="W23" s="216">
        <f>W16+W22</f>
        <v>62013226</v>
      </c>
      <c r="X23" s="219">
        <f>((V23/W23)-1)</f>
        <v>-5.7870412998672238E-2</v>
      </c>
      <c r="Y23" s="216">
        <f>Y16+Y22</f>
        <v>32118971</v>
      </c>
      <c r="Z23" s="216">
        <f>Z16+Z22</f>
        <v>32737299</v>
      </c>
      <c r="AA23" s="219">
        <f>((Y23/Z23)-1)</f>
        <v>-1.8887569191337383E-2</v>
      </c>
      <c r="AB23" s="216">
        <f>AB16+AB22</f>
        <v>26305524</v>
      </c>
      <c r="AC23" s="216">
        <f>AC16+AC22</f>
        <v>29275927</v>
      </c>
      <c r="AD23" s="217">
        <f>((AB23/AC23)-1)</f>
        <v>-0.10146230382388921</v>
      </c>
      <c r="AE23" s="19">
        <f>AE16+AE22</f>
        <v>3661825</v>
      </c>
      <c r="AF23" s="19">
        <f>AF16+AF22</f>
        <v>649497</v>
      </c>
      <c r="AG23" s="221">
        <f>((AE23/AF23)-1)</f>
        <v>4.6379398211231155</v>
      </c>
      <c r="AH23" s="311">
        <f>AH16+AH22</f>
        <v>62086320</v>
      </c>
      <c r="AI23" s="231">
        <f>AI16+AI22</f>
        <v>62662723</v>
      </c>
      <c r="AJ23" s="219">
        <f>((AH23/AI23)-1)</f>
        <v>-9.1984990821416535E-3</v>
      </c>
      <c r="AK23" s="218">
        <f>AK16+AK22</f>
        <v>947519</v>
      </c>
      <c r="AL23" s="218">
        <f>AL16+AL22</f>
        <v>854619</v>
      </c>
      <c r="AM23" s="19">
        <f>AM16+AM22</f>
        <v>66890484</v>
      </c>
      <c r="AN23" s="216">
        <f>AN16+AN22</f>
        <v>69021015</v>
      </c>
      <c r="AO23" s="217">
        <f>((AM23/AN23)-1)</f>
        <v>-3.0867859593197822E-2</v>
      </c>
      <c r="AP23" s="19">
        <f>AP16+AP22</f>
        <v>8404904</v>
      </c>
      <c r="AQ23" s="216">
        <f>AQ16+AQ22</f>
        <v>8730119</v>
      </c>
      <c r="AR23" s="221">
        <f>((AP23/AQ23)-1)</f>
        <v>-3.7252069530781862E-2</v>
      </c>
      <c r="AS23" s="311">
        <f>AS16+AS22</f>
        <v>63371148</v>
      </c>
      <c r="AT23" s="231">
        <f>AT16+AT22</f>
        <v>63814947</v>
      </c>
      <c r="AU23" s="221">
        <f>((AS23/AT23)-1)</f>
        <v>-6.9544678929216452E-3</v>
      </c>
      <c r="AV23" s="311">
        <f>AV16+AV22</f>
        <v>14861347</v>
      </c>
      <c r="AW23" s="231">
        <f>AW16+AW22</f>
        <v>16033581</v>
      </c>
      <c r="AX23" s="217">
        <f>((AV23/AW23)-1)</f>
        <v>-7.3111178344999805E-2</v>
      </c>
      <c r="AY23" s="311">
        <f>AY16+AY22</f>
        <v>13005264</v>
      </c>
      <c r="AZ23" s="231">
        <f>AZ16+AZ22</f>
        <v>13331394</v>
      </c>
      <c r="BA23" s="221">
        <f>((AY23/AZ23)-1)</f>
        <v>-2.4463308188175992E-2</v>
      </c>
      <c r="BB23" s="19">
        <f>BB16+BB22</f>
        <v>44005949</v>
      </c>
      <c r="BC23" s="216">
        <f>BC16+BC22</f>
        <v>43931431</v>
      </c>
      <c r="BD23" s="217">
        <f>((BB23/BC23)-1)</f>
        <v>1.6962342974895517E-3</v>
      </c>
      <c r="BE23" s="19">
        <f>BE16+BE22</f>
        <v>210539096</v>
      </c>
      <c r="BF23" s="216">
        <f>BF16+BF22</f>
        <v>214862487</v>
      </c>
      <c r="BG23" s="217">
        <f>((BE23/BF23)-1)</f>
        <v>-2.0121665072228234E-2</v>
      </c>
      <c r="BH23" s="19">
        <f>BH16+BH22</f>
        <v>502385311</v>
      </c>
      <c r="BI23" s="216">
        <f>BI16+BI22</f>
        <v>502351401</v>
      </c>
      <c r="BJ23" s="221">
        <f>((BH23/BI23)-1)</f>
        <v>6.7502548878106694E-5</v>
      </c>
    </row>
    <row r="24" spans="1:62" x14ac:dyDescent="0.2">
      <c r="G24" s="8"/>
      <c r="H24" s="8"/>
      <c r="I24" s="8"/>
    </row>
    <row r="25" spans="1:62" x14ac:dyDescent="0.2">
      <c r="V25" t="s">
        <v>78</v>
      </c>
    </row>
    <row r="26" spans="1:62" x14ac:dyDescent="0.2">
      <c r="V26" t="s">
        <v>79</v>
      </c>
    </row>
    <row r="27" spans="1:62" x14ac:dyDescent="0.2">
      <c r="O27" s="7"/>
    </row>
    <row r="28" spans="1:62" x14ac:dyDescent="0.2">
      <c r="O28" s="7"/>
    </row>
  </sheetData>
  <mergeCells count="70">
    <mergeCell ref="BH3:BJ3"/>
    <mergeCell ref="BG4:BG5"/>
    <mergeCell ref="BH4:BH5"/>
    <mergeCell ref="BI4:BI5"/>
    <mergeCell ref="BJ4:BJ5"/>
    <mergeCell ref="BE3:BG3"/>
    <mergeCell ref="BF4:BF5"/>
    <mergeCell ref="BA4:BA5"/>
    <mergeCell ref="BB4:BB5"/>
    <mergeCell ref="BC4:BC5"/>
    <mergeCell ref="BD4:BD5"/>
    <mergeCell ref="BE4:BE5"/>
    <mergeCell ref="AZ4:AZ5"/>
    <mergeCell ref="AO4:AO5"/>
    <mergeCell ref="AP4:AP5"/>
    <mergeCell ref="AQ4:AQ5"/>
    <mergeCell ref="AR4:AR5"/>
    <mergeCell ref="AS4:AS5"/>
    <mergeCell ref="AT4:AT5"/>
    <mergeCell ref="AU4:AU5"/>
    <mergeCell ref="AV4:AV5"/>
    <mergeCell ref="AW4:AW5"/>
    <mergeCell ref="AX4:AX5"/>
    <mergeCell ref="AY4:AY5"/>
    <mergeCell ref="AB4:AD4"/>
    <mergeCell ref="R4:R5"/>
    <mergeCell ref="Q4:Q5"/>
    <mergeCell ref="AN4:AN5"/>
    <mergeCell ref="V4:V5"/>
    <mergeCell ref="W4:W5"/>
    <mergeCell ref="X4:X5"/>
    <mergeCell ref="AE4:AE5"/>
    <mergeCell ref="AF4:AF5"/>
    <mergeCell ref="AG4:AG5"/>
    <mergeCell ref="AH4:AH5"/>
    <mergeCell ref="AI4:AI5"/>
    <mergeCell ref="AJ4:AJ5"/>
    <mergeCell ref="AM4:AM5"/>
    <mergeCell ref="AK4:AL4"/>
    <mergeCell ref="AV3:AX3"/>
    <mergeCell ref="AY3:BA3"/>
    <mergeCell ref="BB3:BD3"/>
    <mergeCell ref="E4:F4"/>
    <mergeCell ref="D4:D5"/>
    <mergeCell ref="I4:I5"/>
    <mergeCell ref="H4:H5"/>
    <mergeCell ref="G4:G5"/>
    <mergeCell ref="O4:P4"/>
    <mergeCell ref="M4:N4"/>
    <mergeCell ref="S3:U3"/>
    <mergeCell ref="S4:S5"/>
    <mergeCell ref="T4:T5"/>
    <mergeCell ref="U4:U5"/>
    <mergeCell ref="V3:AD3"/>
    <mergeCell ref="Y4:AA4"/>
    <mergeCell ref="Q3:R3"/>
    <mergeCell ref="J3:L3"/>
    <mergeCell ref="G3:I3"/>
    <mergeCell ref="AP3:AR3"/>
    <mergeCell ref="AS3:AU3"/>
    <mergeCell ref="AE3:AG3"/>
    <mergeCell ref="AH3:AL3"/>
    <mergeCell ref="AM3:AO3"/>
    <mergeCell ref="J4:J5"/>
    <mergeCell ref="K4:K5"/>
    <mergeCell ref="L4:L5"/>
    <mergeCell ref="B3:F3"/>
    <mergeCell ref="M3:P3"/>
    <mergeCell ref="C4:C5"/>
    <mergeCell ref="B4:B5"/>
  </mergeCells>
  <phoneticPr fontId="3"/>
  <printOptions horizontalCentered="1"/>
  <pageMargins left="0.19685039370078741" right="0.19685039370078741" top="0.59055118110236227" bottom="0.59055118110236227" header="0.39370078740157483" footer="0.59055118110236227"/>
  <pageSetup paperSize="9" scale="52" fitToWidth="4" orientation="landscape" r:id="rId1"/>
  <colBreaks count="3" manualBreakCount="3">
    <brk id="21" max="25" man="1"/>
    <brk id="38" max="25" man="1"/>
    <brk id="50" max="2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Q25"/>
  <sheetViews>
    <sheetView zoomScaleNormal="100" workbookViewId="0">
      <pane xSplit="1" topLeftCell="B1" activePane="topRight" state="frozen"/>
      <selection activeCell="C50" sqref="C50"/>
      <selection pane="topRight" activeCell="C50" sqref="C50"/>
    </sheetView>
  </sheetViews>
  <sheetFormatPr defaultRowHeight="14" x14ac:dyDescent="0.2"/>
  <cols>
    <col min="1" max="1" width="9.5" customWidth="1"/>
    <col min="2" max="3" width="11.58203125" customWidth="1"/>
    <col min="4" max="4" width="8.5" bestFit="1" customWidth="1"/>
    <col min="5" max="6" width="11.58203125" bestFit="1" customWidth="1"/>
    <col min="7" max="7" width="9.5" bestFit="1" customWidth="1"/>
    <col min="8" max="9" width="12.58203125" customWidth="1"/>
    <col min="10" max="10" width="8.5" bestFit="1" customWidth="1"/>
    <col min="11" max="12" width="11.58203125" bestFit="1" customWidth="1"/>
    <col min="13" max="13" width="9.5" bestFit="1" customWidth="1"/>
    <col min="14" max="15" width="11.58203125" customWidth="1"/>
    <col min="16" max="16" width="9.5" bestFit="1" customWidth="1"/>
    <col min="17" max="18" width="11.58203125" customWidth="1"/>
    <col min="19" max="19" width="9.5" bestFit="1" customWidth="1"/>
    <col min="20" max="21" width="11.58203125" customWidth="1"/>
    <col min="22" max="22" width="9.5" bestFit="1" customWidth="1"/>
    <col min="23" max="24" width="11.58203125" customWidth="1"/>
    <col min="25" max="25" width="9.5" bestFit="1" customWidth="1"/>
    <col min="26" max="27" width="11.58203125" customWidth="1"/>
    <col min="28" max="28" width="9.5" bestFit="1" customWidth="1"/>
    <col min="29" max="30" width="11.58203125" customWidth="1"/>
    <col min="31" max="31" width="9.5" bestFit="1" customWidth="1"/>
    <col min="32" max="33" width="11.58203125" customWidth="1"/>
    <col min="34" max="34" width="14.1640625" customWidth="1"/>
    <col min="35" max="36" width="11.58203125" customWidth="1"/>
    <col min="37" max="37" width="9.5" bestFit="1" customWidth="1"/>
    <col min="38" max="39" width="11.58203125" customWidth="1"/>
    <col min="40" max="40" width="6.58203125" customWidth="1"/>
    <col min="41" max="42" width="12.58203125" customWidth="1"/>
    <col min="43" max="43" width="8.5" bestFit="1" customWidth="1"/>
  </cols>
  <sheetData>
    <row r="1" spans="1:43" x14ac:dyDescent="0.2">
      <c r="B1" s="11" t="s">
        <v>122</v>
      </c>
    </row>
    <row r="2" spans="1:43" ht="14.5" thickBot="1" x14ac:dyDescent="0.25">
      <c r="B2" s="1"/>
      <c r="C2" s="1"/>
      <c r="D2" s="1"/>
      <c r="E2" s="1"/>
      <c r="F2" s="1"/>
      <c r="G2" s="1"/>
      <c r="L2" t="s">
        <v>106</v>
      </c>
      <c r="X2" t="s">
        <v>106</v>
      </c>
      <c r="AG2" t="s">
        <v>106</v>
      </c>
      <c r="AP2" t="s">
        <v>106</v>
      </c>
    </row>
    <row r="3" spans="1:43" x14ac:dyDescent="0.2">
      <c r="B3" s="426" t="s">
        <v>80</v>
      </c>
      <c r="C3" s="372"/>
      <c r="D3" s="373"/>
      <c r="E3" s="426" t="s">
        <v>81</v>
      </c>
      <c r="F3" s="372"/>
      <c r="G3" s="373"/>
      <c r="H3" s="426" t="s">
        <v>82</v>
      </c>
      <c r="I3" s="372"/>
      <c r="J3" s="373"/>
      <c r="K3" s="426" t="s">
        <v>83</v>
      </c>
      <c r="L3" s="372"/>
      <c r="M3" s="373"/>
      <c r="N3" s="426" t="s">
        <v>84</v>
      </c>
      <c r="O3" s="372"/>
      <c r="P3" s="373"/>
      <c r="Q3" s="426" t="s">
        <v>85</v>
      </c>
      <c r="R3" s="372"/>
      <c r="S3" s="373"/>
      <c r="T3" s="426" t="s">
        <v>86</v>
      </c>
      <c r="U3" s="372"/>
      <c r="V3" s="373"/>
      <c r="W3" s="426" t="s">
        <v>87</v>
      </c>
      <c r="X3" s="372"/>
      <c r="Y3" s="373"/>
      <c r="Z3" s="426" t="s">
        <v>88</v>
      </c>
      <c r="AA3" s="372"/>
      <c r="AB3" s="373"/>
      <c r="AC3" s="426" t="s">
        <v>89</v>
      </c>
      <c r="AD3" s="372"/>
      <c r="AE3" s="373"/>
      <c r="AF3" s="426" t="s">
        <v>90</v>
      </c>
      <c r="AG3" s="372"/>
      <c r="AH3" s="373"/>
      <c r="AI3" s="426" t="s">
        <v>91</v>
      </c>
      <c r="AJ3" s="372"/>
      <c r="AK3" s="373"/>
      <c r="AL3" s="426" t="s">
        <v>92</v>
      </c>
      <c r="AM3" s="372"/>
      <c r="AN3" s="373"/>
      <c r="AO3" s="426" t="s">
        <v>70</v>
      </c>
      <c r="AP3" s="372"/>
      <c r="AQ3" s="373"/>
    </row>
    <row r="4" spans="1:43" x14ac:dyDescent="0.2">
      <c r="B4" s="427"/>
      <c r="C4" s="428"/>
      <c r="D4" s="429"/>
      <c r="E4" s="427"/>
      <c r="F4" s="428"/>
      <c r="G4" s="429"/>
      <c r="H4" s="427"/>
      <c r="I4" s="428"/>
      <c r="J4" s="429"/>
      <c r="K4" s="427"/>
      <c r="L4" s="428"/>
      <c r="M4" s="429"/>
      <c r="N4" s="427"/>
      <c r="O4" s="428"/>
      <c r="P4" s="429"/>
      <c r="Q4" s="427"/>
      <c r="R4" s="428"/>
      <c r="S4" s="429"/>
      <c r="T4" s="427"/>
      <c r="U4" s="428"/>
      <c r="V4" s="429"/>
      <c r="W4" s="427"/>
      <c r="X4" s="428"/>
      <c r="Y4" s="429"/>
      <c r="Z4" s="427"/>
      <c r="AA4" s="428"/>
      <c r="AB4" s="429"/>
      <c r="AC4" s="427"/>
      <c r="AD4" s="428"/>
      <c r="AE4" s="429"/>
      <c r="AF4" s="427"/>
      <c r="AG4" s="428"/>
      <c r="AH4" s="429"/>
      <c r="AI4" s="427"/>
      <c r="AJ4" s="428"/>
      <c r="AK4" s="429"/>
      <c r="AL4" s="427"/>
      <c r="AM4" s="428"/>
      <c r="AN4" s="429"/>
      <c r="AO4" s="427"/>
      <c r="AP4" s="428"/>
      <c r="AQ4" s="429"/>
    </row>
    <row r="5" spans="1:43" x14ac:dyDescent="0.2">
      <c r="B5" s="431" t="s">
        <v>108</v>
      </c>
      <c r="C5" s="432" t="s">
        <v>93</v>
      </c>
      <c r="D5" s="430" t="s">
        <v>52</v>
      </c>
      <c r="E5" s="431" t="s">
        <v>108</v>
      </c>
      <c r="F5" s="432" t="s">
        <v>93</v>
      </c>
      <c r="G5" s="430" t="s">
        <v>52</v>
      </c>
      <c r="H5" s="431" t="s">
        <v>108</v>
      </c>
      <c r="I5" s="432" t="s">
        <v>93</v>
      </c>
      <c r="J5" s="430" t="s">
        <v>52</v>
      </c>
      <c r="K5" s="431" t="s">
        <v>108</v>
      </c>
      <c r="L5" s="432" t="s">
        <v>93</v>
      </c>
      <c r="M5" s="430" t="s">
        <v>52</v>
      </c>
      <c r="N5" s="431" t="s">
        <v>108</v>
      </c>
      <c r="O5" s="432" t="s">
        <v>93</v>
      </c>
      <c r="P5" s="430" t="s">
        <v>52</v>
      </c>
      <c r="Q5" s="431" t="s">
        <v>108</v>
      </c>
      <c r="R5" s="432" t="s">
        <v>93</v>
      </c>
      <c r="S5" s="430" t="s">
        <v>52</v>
      </c>
      <c r="T5" s="431" t="s">
        <v>108</v>
      </c>
      <c r="U5" s="432" t="s">
        <v>93</v>
      </c>
      <c r="V5" s="433" t="s">
        <v>52</v>
      </c>
      <c r="W5" s="431" t="s">
        <v>108</v>
      </c>
      <c r="X5" s="432" t="s">
        <v>93</v>
      </c>
      <c r="Y5" s="430" t="s">
        <v>52</v>
      </c>
      <c r="Z5" s="431" t="s">
        <v>108</v>
      </c>
      <c r="AA5" s="432" t="s">
        <v>93</v>
      </c>
      <c r="AB5" s="430" t="s">
        <v>52</v>
      </c>
      <c r="AC5" s="431" t="s">
        <v>108</v>
      </c>
      <c r="AD5" s="432" t="s">
        <v>93</v>
      </c>
      <c r="AE5" s="430" t="s">
        <v>52</v>
      </c>
      <c r="AF5" s="431" t="s">
        <v>108</v>
      </c>
      <c r="AG5" s="432" t="s">
        <v>93</v>
      </c>
      <c r="AH5" s="430" t="s">
        <v>52</v>
      </c>
      <c r="AI5" s="431" t="s">
        <v>108</v>
      </c>
      <c r="AJ5" s="432" t="s">
        <v>93</v>
      </c>
      <c r="AK5" s="430" t="s">
        <v>52</v>
      </c>
      <c r="AL5" s="431" t="s">
        <v>108</v>
      </c>
      <c r="AM5" s="432" t="s">
        <v>93</v>
      </c>
      <c r="AN5" s="430" t="s">
        <v>52</v>
      </c>
      <c r="AO5" s="431" t="s">
        <v>108</v>
      </c>
      <c r="AP5" s="432" t="s">
        <v>93</v>
      </c>
      <c r="AQ5" s="430" t="s">
        <v>52</v>
      </c>
    </row>
    <row r="6" spans="1:43" ht="14.5" thickBot="1" x14ac:dyDescent="0.25">
      <c r="B6" s="431"/>
      <c r="C6" s="432"/>
      <c r="D6" s="430"/>
      <c r="E6" s="431"/>
      <c r="F6" s="432"/>
      <c r="G6" s="430"/>
      <c r="H6" s="431"/>
      <c r="I6" s="432"/>
      <c r="J6" s="430"/>
      <c r="K6" s="431"/>
      <c r="L6" s="432"/>
      <c r="M6" s="430"/>
      <c r="N6" s="431"/>
      <c r="O6" s="432"/>
      <c r="P6" s="430"/>
      <c r="Q6" s="431"/>
      <c r="R6" s="432"/>
      <c r="S6" s="430"/>
      <c r="T6" s="431"/>
      <c r="U6" s="432"/>
      <c r="V6" s="433"/>
      <c r="W6" s="431"/>
      <c r="X6" s="432"/>
      <c r="Y6" s="430"/>
      <c r="Z6" s="431"/>
      <c r="AA6" s="432"/>
      <c r="AB6" s="430"/>
      <c r="AC6" s="431"/>
      <c r="AD6" s="432"/>
      <c r="AE6" s="430"/>
      <c r="AF6" s="431"/>
      <c r="AG6" s="432"/>
      <c r="AH6" s="430"/>
      <c r="AI6" s="431"/>
      <c r="AJ6" s="432"/>
      <c r="AK6" s="430"/>
      <c r="AL6" s="431"/>
      <c r="AM6" s="432"/>
      <c r="AN6" s="430"/>
      <c r="AO6" s="431"/>
      <c r="AP6" s="432"/>
      <c r="AQ6" s="430"/>
    </row>
    <row r="7" spans="1:43" x14ac:dyDescent="0.2">
      <c r="A7" s="39" t="s">
        <v>18</v>
      </c>
      <c r="B7" s="179">
        <v>716819</v>
      </c>
      <c r="C7" s="179">
        <v>719641</v>
      </c>
      <c r="D7" s="180">
        <f>((B7/C7)-1)</f>
        <v>-3.9213996979049481E-3</v>
      </c>
      <c r="E7" s="307">
        <v>18812367</v>
      </c>
      <c r="F7" s="186">
        <v>26305181</v>
      </c>
      <c r="G7" s="185">
        <f>((E7/F7)-1)</f>
        <v>-0.28484175797916012</v>
      </c>
      <c r="H7" s="182">
        <v>67833654</v>
      </c>
      <c r="I7" s="179">
        <v>66143399</v>
      </c>
      <c r="J7" s="180">
        <f>((H7/I7)-1)</f>
        <v>2.5554401883701283E-2</v>
      </c>
      <c r="K7" s="307">
        <v>11732123</v>
      </c>
      <c r="L7" s="186">
        <v>13289943</v>
      </c>
      <c r="M7" s="185">
        <f>((K7/L7)-1)</f>
        <v>-0.11721795947507074</v>
      </c>
      <c r="N7" s="182">
        <v>621086</v>
      </c>
      <c r="O7" s="179">
        <v>622304</v>
      </c>
      <c r="P7" s="180">
        <f>((N7/O7)-1)</f>
        <v>-1.9572427623798516E-3</v>
      </c>
      <c r="Q7" s="307">
        <v>5418307</v>
      </c>
      <c r="R7" s="186">
        <v>4737848</v>
      </c>
      <c r="S7" s="185">
        <f>((Q7/R7)-1)</f>
        <v>0.14362195663516442</v>
      </c>
      <c r="T7" s="182">
        <v>4117938</v>
      </c>
      <c r="U7" s="179">
        <v>4832115</v>
      </c>
      <c r="V7" s="180">
        <f>((T7/U7)-1)</f>
        <v>-0.14779801391316227</v>
      </c>
      <c r="W7" s="307">
        <v>21826455</v>
      </c>
      <c r="X7" s="186">
        <v>22390490</v>
      </c>
      <c r="Y7" s="185">
        <f>((W7/X7)-1)</f>
        <v>-2.5190828784899311E-2</v>
      </c>
      <c r="Z7" s="182">
        <v>4748247</v>
      </c>
      <c r="AA7" s="179">
        <v>4855907</v>
      </c>
      <c r="AB7" s="185">
        <f>((Z7/AA7)-1)</f>
        <v>-2.2170935316512486E-2</v>
      </c>
      <c r="AC7" s="307">
        <v>19284082</v>
      </c>
      <c r="AD7" s="186">
        <v>19410910</v>
      </c>
      <c r="AE7" s="180">
        <f>((AC7/AD7)-1)</f>
        <v>-6.5338513238173412E-3</v>
      </c>
      <c r="AF7" s="182">
        <v>1034465</v>
      </c>
      <c r="AG7" s="179">
        <v>133278</v>
      </c>
      <c r="AH7" s="185">
        <f>((AF7/AG7)-1)</f>
        <v>6.7617086090727652</v>
      </c>
      <c r="AI7" s="307">
        <v>22293222</v>
      </c>
      <c r="AJ7" s="186">
        <v>22085832</v>
      </c>
      <c r="AK7" s="185">
        <f t="shared" ref="AK7" si="0">((AI7/AJ7)-1)</f>
        <v>9.3901828104099305E-3</v>
      </c>
      <c r="AL7" s="222">
        <v>0</v>
      </c>
      <c r="AM7" s="223">
        <v>0</v>
      </c>
      <c r="AN7" s="224" t="s">
        <v>102</v>
      </c>
      <c r="AO7" s="182">
        <f>B7+E7+H7+K7+N7+Q7+T7+W7+Z7+AC7+AF7+AI7+AL7</f>
        <v>178438765</v>
      </c>
      <c r="AP7" s="179">
        <v>185526848</v>
      </c>
      <c r="AQ7" s="185">
        <f>((AO7/AP7)-1)</f>
        <v>-3.8205160473593569E-2</v>
      </c>
    </row>
    <row r="8" spans="1:43" x14ac:dyDescent="0.2">
      <c r="A8" s="40" t="s">
        <v>19</v>
      </c>
      <c r="B8" s="179">
        <v>415350</v>
      </c>
      <c r="C8" s="179">
        <v>424344</v>
      </c>
      <c r="D8" s="180">
        <f t="shared" ref="D8:D21" si="1">((B8/C8)-1)</f>
        <v>-2.1195068152253804E-2</v>
      </c>
      <c r="E8" s="307">
        <v>8125978</v>
      </c>
      <c r="F8" s="186">
        <v>7228542</v>
      </c>
      <c r="G8" s="185">
        <f t="shared" ref="G8:G21" si="2">((E8/F8)-1)</f>
        <v>0.12415173073629515</v>
      </c>
      <c r="H8" s="182">
        <v>25488573</v>
      </c>
      <c r="I8" s="179">
        <v>24382062</v>
      </c>
      <c r="J8" s="180">
        <f t="shared" ref="J8:J21" si="3">((H8/I8)-1)</f>
        <v>4.5382174813598519E-2</v>
      </c>
      <c r="K8" s="307">
        <v>5978829</v>
      </c>
      <c r="L8" s="186">
        <v>6155475</v>
      </c>
      <c r="M8" s="185">
        <f t="shared" ref="M8:M21" si="4">((K8/L8)-1)</f>
        <v>-2.8697379162452963E-2</v>
      </c>
      <c r="N8" s="182">
        <v>81753</v>
      </c>
      <c r="O8" s="179">
        <v>189652</v>
      </c>
      <c r="P8" s="180">
        <f t="shared" ref="P8:P21" si="5">((N8/O8)-1)</f>
        <v>-0.56893151667264252</v>
      </c>
      <c r="Q8" s="307">
        <v>1057172</v>
      </c>
      <c r="R8" s="186">
        <v>1191520</v>
      </c>
      <c r="S8" s="185">
        <f t="shared" ref="S8:S21" si="6">((Q8/R8)-1)</f>
        <v>-0.11275345776822887</v>
      </c>
      <c r="T8" s="182">
        <v>3784021</v>
      </c>
      <c r="U8" s="179">
        <v>3965327</v>
      </c>
      <c r="V8" s="180">
        <f t="shared" ref="V8:V21" si="7">((T8/U8)-1)</f>
        <v>-4.5722836981666348E-2</v>
      </c>
      <c r="W8" s="307">
        <v>8212594</v>
      </c>
      <c r="X8" s="186">
        <v>7586588</v>
      </c>
      <c r="Y8" s="185">
        <f t="shared" ref="Y8:Y21" si="8">((W8/X8)-1)</f>
        <v>8.2514827482393915E-2</v>
      </c>
      <c r="Z8" s="182">
        <v>2902402</v>
      </c>
      <c r="AA8" s="179">
        <v>2770099</v>
      </c>
      <c r="AB8" s="185">
        <f t="shared" ref="AB8:AB21" si="9">((Z8/AA8)-1)</f>
        <v>4.7761108898995985E-2</v>
      </c>
      <c r="AC8" s="307">
        <v>8762328</v>
      </c>
      <c r="AD8" s="186">
        <v>6184097</v>
      </c>
      <c r="AE8" s="180">
        <f t="shared" ref="AE8:AE21" si="10">((AC8/AD8)-1)</f>
        <v>0.41691309175777813</v>
      </c>
      <c r="AF8" s="182">
        <v>180699</v>
      </c>
      <c r="AG8" s="179">
        <v>16480</v>
      </c>
      <c r="AH8" s="185">
        <f t="shared" ref="AH8:AH15" si="11">((AF8/AG8)-1)</f>
        <v>9.9647451456310687</v>
      </c>
      <c r="AI8" s="307">
        <v>9742881</v>
      </c>
      <c r="AJ8" s="186">
        <v>9829397</v>
      </c>
      <c r="AK8" s="185">
        <f t="shared" ref="AK8" si="12">((AI8/AJ8)-1)</f>
        <v>-8.8017606776895629E-3</v>
      </c>
      <c r="AL8" s="222">
        <v>0</v>
      </c>
      <c r="AM8" s="223">
        <v>0</v>
      </c>
      <c r="AN8" s="224" t="s">
        <v>102</v>
      </c>
      <c r="AO8" s="182">
        <f t="shared" ref="AO8:AO16" si="13">B8+E8+H8+K8+N8+Q8+T8+W8+Z8+AC8+AF8+AI8+AL8</f>
        <v>74732580</v>
      </c>
      <c r="AP8" s="179">
        <v>69923583</v>
      </c>
      <c r="AQ8" s="185">
        <f t="shared" ref="AQ8:AQ22" si="14">((AO8/AP8)-1)</f>
        <v>6.8775036885624141E-2</v>
      </c>
    </row>
    <row r="9" spans="1:43" x14ac:dyDescent="0.2">
      <c r="A9" s="40" t="s">
        <v>20</v>
      </c>
      <c r="B9" s="179">
        <v>179023</v>
      </c>
      <c r="C9" s="179">
        <v>186349</v>
      </c>
      <c r="D9" s="180">
        <f t="shared" si="1"/>
        <v>-3.9313331437249466E-2</v>
      </c>
      <c r="E9" s="307">
        <v>3426995</v>
      </c>
      <c r="F9" s="186">
        <v>3634939</v>
      </c>
      <c r="G9" s="185">
        <f t="shared" si="2"/>
        <v>-5.7207012277234903E-2</v>
      </c>
      <c r="H9" s="182">
        <v>6081402</v>
      </c>
      <c r="I9" s="179">
        <v>5977659</v>
      </c>
      <c r="J9" s="180">
        <f t="shared" si="3"/>
        <v>1.7355121796007511E-2</v>
      </c>
      <c r="K9" s="307">
        <v>1443099</v>
      </c>
      <c r="L9" s="186">
        <v>1463699</v>
      </c>
      <c r="M9" s="185">
        <f t="shared" si="4"/>
        <v>-1.4073931867139344E-2</v>
      </c>
      <c r="N9" s="182">
        <v>50251</v>
      </c>
      <c r="O9" s="179">
        <v>49654</v>
      </c>
      <c r="P9" s="180">
        <f t="shared" si="5"/>
        <v>1.2023200547790713E-2</v>
      </c>
      <c r="Q9" s="307">
        <v>940461</v>
      </c>
      <c r="R9" s="186">
        <v>894944</v>
      </c>
      <c r="S9" s="185">
        <f t="shared" si="6"/>
        <v>5.086016555225803E-2</v>
      </c>
      <c r="T9" s="182">
        <v>791239</v>
      </c>
      <c r="U9" s="179">
        <v>1076315</v>
      </c>
      <c r="V9" s="180">
        <f t="shared" si="7"/>
        <v>-0.26486298156208921</v>
      </c>
      <c r="W9" s="307">
        <v>2198218</v>
      </c>
      <c r="X9" s="186">
        <v>2150115</v>
      </c>
      <c r="Y9" s="185">
        <f t="shared" si="8"/>
        <v>2.2372291714629178E-2</v>
      </c>
      <c r="Z9" s="182">
        <v>595440</v>
      </c>
      <c r="AA9" s="179">
        <v>598250</v>
      </c>
      <c r="AB9" s="185">
        <f t="shared" si="9"/>
        <v>-4.6970330129544324E-3</v>
      </c>
      <c r="AC9" s="307">
        <v>2943420</v>
      </c>
      <c r="AD9" s="186">
        <v>2106888</v>
      </c>
      <c r="AE9" s="180">
        <f t="shared" si="10"/>
        <v>0.3970462596967661</v>
      </c>
      <c r="AF9" s="182">
        <v>44029</v>
      </c>
      <c r="AG9" s="179">
        <v>42954</v>
      </c>
      <c r="AH9" s="185">
        <f t="shared" si="11"/>
        <v>2.5026772826744814E-2</v>
      </c>
      <c r="AI9" s="307">
        <v>1658987</v>
      </c>
      <c r="AJ9" s="186">
        <v>1644066</v>
      </c>
      <c r="AK9" s="185">
        <f t="shared" ref="AK9:AK12" si="15">((AI9/AJ9)-1)</f>
        <v>9.0756697115565999E-3</v>
      </c>
      <c r="AL9" s="222">
        <v>0</v>
      </c>
      <c r="AM9" s="223">
        <v>0</v>
      </c>
      <c r="AN9" s="224" t="s">
        <v>102</v>
      </c>
      <c r="AO9" s="182">
        <f t="shared" si="13"/>
        <v>20352564</v>
      </c>
      <c r="AP9" s="179">
        <v>19825832</v>
      </c>
      <c r="AQ9" s="185">
        <f t="shared" si="14"/>
        <v>2.6567964461718496E-2</v>
      </c>
    </row>
    <row r="10" spans="1:43" x14ac:dyDescent="0.2">
      <c r="A10" s="40" t="s">
        <v>21</v>
      </c>
      <c r="B10" s="179">
        <v>204735</v>
      </c>
      <c r="C10" s="179">
        <v>198763</v>
      </c>
      <c r="D10" s="180">
        <f t="shared" si="1"/>
        <v>3.0045833480074169E-2</v>
      </c>
      <c r="E10" s="307">
        <v>3701675</v>
      </c>
      <c r="F10" s="186">
        <v>4162507</v>
      </c>
      <c r="G10" s="185">
        <f t="shared" si="2"/>
        <v>-0.11071020421106803</v>
      </c>
      <c r="H10" s="182">
        <v>8088948</v>
      </c>
      <c r="I10" s="179">
        <v>7558469</v>
      </c>
      <c r="J10" s="180">
        <f t="shared" si="3"/>
        <v>7.0183392959606072E-2</v>
      </c>
      <c r="K10" s="307">
        <v>2495490</v>
      </c>
      <c r="L10" s="186">
        <v>2415296</v>
      </c>
      <c r="M10" s="185">
        <f t="shared" si="4"/>
        <v>3.3202555711598025E-2</v>
      </c>
      <c r="N10" s="182">
        <v>45811</v>
      </c>
      <c r="O10" s="179">
        <v>49163</v>
      </c>
      <c r="P10" s="180">
        <f t="shared" si="5"/>
        <v>-6.8181355897728002E-2</v>
      </c>
      <c r="Q10" s="307">
        <v>1329282</v>
      </c>
      <c r="R10" s="186">
        <v>1191660</v>
      </c>
      <c r="S10" s="185">
        <f t="shared" si="6"/>
        <v>0.11548763909168724</v>
      </c>
      <c r="T10" s="182">
        <v>1341276</v>
      </c>
      <c r="U10" s="179">
        <v>1383328</v>
      </c>
      <c r="V10" s="180">
        <f t="shared" si="7"/>
        <v>-3.0399153346133412E-2</v>
      </c>
      <c r="W10" s="307">
        <v>2441230</v>
      </c>
      <c r="X10" s="186">
        <v>2202206</v>
      </c>
      <c r="Y10" s="185">
        <f t="shared" si="8"/>
        <v>0.10853843827507514</v>
      </c>
      <c r="Z10" s="182">
        <v>1044105</v>
      </c>
      <c r="AA10" s="179">
        <v>1080899</v>
      </c>
      <c r="AB10" s="185">
        <f t="shared" si="9"/>
        <v>-3.4040183217858511E-2</v>
      </c>
      <c r="AC10" s="307">
        <v>2134983</v>
      </c>
      <c r="AD10" s="186">
        <v>3953092</v>
      </c>
      <c r="AE10" s="180">
        <f t="shared" si="10"/>
        <v>-0.45992074052412646</v>
      </c>
      <c r="AF10" s="182">
        <v>264934</v>
      </c>
      <c r="AG10" s="179">
        <v>177804</v>
      </c>
      <c r="AH10" s="185">
        <f t="shared" si="11"/>
        <v>0.4900339699894265</v>
      </c>
      <c r="AI10" s="307">
        <v>2426655</v>
      </c>
      <c r="AJ10" s="186">
        <v>2450866</v>
      </c>
      <c r="AK10" s="185">
        <f t="shared" si="15"/>
        <v>-9.8785490516413166E-3</v>
      </c>
      <c r="AL10" s="222">
        <v>0</v>
      </c>
      <c r="AM10" s="223">
        <v>0</v>
      </c>
      <c r="AN10" s="224" t="s">
        <v>102</v>
      </c>
      <c r="AO10" s="182">
        <f t="shared" si="13"/>
        <v>25519124</v>
      </c>
      <c r="AP10" s="179">
        <v>26824053</v>
      </c>
      <c r="AQ10" s="185">
        <f t="shared" si="14"/>
        <v>-4.8647719268971046E-2</v>
      </c>
    </row>
    <row r="11" spans="1:43" x14ac:dyDescent="0.2">
      <c r="A11" s="40" t="s">
        <v>22</v>
      </c>
      <c r="B11" s="179">
        <v>148867</v>
      </c>
      <c r="C11" s="179">
        <v>149042</v>
      </c>
      <c r="D11" s="180">
        <f t="shared" si="1"/>
        <v>-1.1741656714214788E-3</v>
      </c>
      <c r="E11" s="307">
        <v>2871105</v>
      </c>
      <c r="F11" s="186">
        <v>2873390</v>
      </c>
      <c r="G11" s="185">
        <f t="shared" si="2"/>
        <v>-7.9522793634001498E-4</v>
      </c>
      <c r="H11" s="182">
        <v>5297933</v>
      </c>
      <c r="I11" s="179">
        <v>4877879</v>
      </c>
      <c r="J11" s="180">
        <f t="shared" si="3"/>
        <v>8.6114067200108835E-2</v>
      </c>
      <c r="K11" s="307">
        <v>1003832</v>
      </c>
      <c r="L11" s="186">
        <v>1053506</v>
      </c>
      <c r="M11" s="185">
        <f t="shared" si="4"/>
        <v>-4.7151131555017267E-2</v>
      </c>
      <c r="N11" s="182">
        <v>39117</v>
      </c>
      <c r="O11" s="179">
        <v>33081</v>
      </c>
      <c r="P11" s="180">
        <f t="shared" si="5"/>
        <v>0.18246123152262639</v>
      </c>
      <c r="Q11" s="307">
        <v>595984</v>
      </c>
      <c r="R11" s="186">
        <v>609200</v>
      </c>
      <c r="S11" s="185">
        <f t="shared" si="6"/>
        <v>-2.169402495075512E-2</v>
      </c>
      <c r="T11" s="182">
        <v>623987</v>
      </c>
      <c r="U11" s="179">
        <v>706416</v>
      </c>
      <c r="V11" s="180">
        <f t="shared" si="7"/>
        <v>-0.1166862018980318</v>
      </c>
      <c r="W11" s="307">
        <v>1243867</v>
      </c>
      <c r="X11" s="186">
        <v>2355044</v>
      </c>
      <c r="Y11" s="185">
        <f t="shared" si="8"/>
        <v>-0.47182855182323558</v>
      </c>
      <c r="Z11" s="182">
        <v>434054</v>
      </c>
      <c r="AA11" s="179">
        <v>465813</v>
      </c>
      <c r="AB11" s="185">
        <f t="shared" si="9"/>
        <v>-6.8179720188144222E-2</v>
      </c>
      <c r="AC11" s="307">
        <v>1254140</v>
      </c>
      <c r="AD11" s="186">
        <v>1193285</v>
      </c>
      <c r="AE11" s="180">
        <f t="shared" si="10"/>
        <v>5.0997875612280419E-2</v>
      </c>
      <c r="AF11" s="182">
        <v>75630</v>
      </c>
      <c r="AG11" s="179">
        <v>2729</v>
      </c>
      <c r="AH11" s="185">
        <f t="shared" si="11"/>
        <v>26.713448149505314</v>
      </c>
      <c r="AI11" s="307">
        <v>958152</v>
      </c>
      <c r="AJ11" s="186">
        <v>1070475</v>
      </c>
      <c r="AK11" s="185">
        <f t="shared" si="15"/>
        <v>-0.10492818608561616</v>
      </c>
      <c r="AL11" s="222">
        <v>0</v>
      </c>
      <c r="AM11" s="223">
        <v>0</v>
      </c>
      <c r="AN11" s="224" t="s">
        <v>102</v>
      </c>
      <c r="AO11" s="182">
        <f t="shared" si="13"/>
        <v>14546668</v>
      </c>
      <c r="AP11" s="179">
        <v>15389860</v>
      </c>
      <c r="AQ11" s="185">
        <f t="shared" si="14"/>
        <v>-5.4788802497228728E-2</v>
      </c>
    </row>
    <row r="12" spans="1:43" x14ac:dyDescent="0.2">
      <c r="A12" s="40" t="s">
        <v>23</v>
      </c>
      <c r="B12" s="179">
        <v>197092</v>
      </c>
      <c r="C12" s="179">
        <v>194128</v>
      </c>
      <c r="D12" s="180">
        <f t="shared" si="1"/>
        <v>1.5268276601005493E-2</v>
      </c>
      <c r="E12" s="307">
        <v>2466610</v>
      </c>
      <c r="F12" s="186">
        <v>2409481</v>
      </c>
      <c r="G12" s="185">
        <f t="shared" si="2"/>
        <v>2.3710085283926263E-2</v>
      </c>
      <c r="H12" s="182">
        <v>6757944</v>
      </c>
      <c r="I12" s="179">
        <v>6279209</v>
      </c>
      <c r="J12" s="180">
        <f t="shared" si="3"/>
        <v>7.6241290901449599E-2</v>
      </c>
      <c r="K12" s="307">
        <v>1975669</v>
      </c>
      <c r="L12" s="186">
        <v>2147352</v>
      </c>
      <c r="M12" s="185">
        <f t="shared" si="4"/>
        <v>-7.9951028056881257E-2</v>
      </c>
      <c r="N12" s="182">
        <v>67396</v>
      </c>
      <c r="O12" s="179">
        <v>57236</v>
      </c>
      <c r="P12" s="180">
        <f t="shared" si="5"/>
        <v>0.17751065762806628</v>
      </c>
      <c r="Q12" s="307">
        <v>1323123</v>
      </c>
      <c r="R12" s="186">
        <v>1239500</v>
      </c>
      <c r="S12" s="185">
        <f t="shared" si="6"/>
        <v>6.7465106897942828E-2</v>
      </c>
      <c r="T12" s="182">
        <v>863715</v>
      </c>
      <c r="U12" s="179">
        <v>859750</v>
      </c>
      <c r="V12" s="180">
        <f t="shared" si="7"/>
        <v>4.6118057574875415E-3</v>
      </c>
      <c r="W12" s="307">
        <v>3313531</v>
      </c>
      <c r="X12" s="186">
        <v>3009900</v>
      </c>
      <c r="Y12" s="185">
        <f t="shared" si="8"/>
        <v>0.10087743778863079</v>
      </c>
      <c r="Z12" s="182">
        <v>743614</v>
      </c>
      <c r="AA12" s="179">
        <v>695578</v>
      </c>
      <c r="AB12" s="185">
        <f t="shared" si="9"/>
        <v>6.9059113427969221E-2</v>
      </c>
      <c r="AC12" s="307">
        <v>2901662</v>
      </c>
      <c r="AD12" s="186">
        <v>4184473</v>
      </c>
      <c r="AE12" s="180">
        <f t="shared" si="10"/>
        <v>-0.30656453034826603</v>
      </c>
      <c r="AF12" s="182">
        <v>20676</v>
      </c>
      <c r="AG12" s="179">
        <v>10614</v>
      </c>
      <c r="AH12" s="185">
        <f t="shared" si="11"/>
        <v>0.94799321650650081</v>
      </c>
      <c r="AI12" s="307">
        <v>2427600</v>
      </c>
      <c r="AJ12" s="186">
        <v>2593739</v>
      </c>
      <c r="AK12" s="185">
        <f t="shared" si="15"/>
        <v>-6.4053862011559382E-2</v>
      </c>
      <c r="AL12" s="222">
        <v>0</v>
      </c>
      <c r="AM12" s="223">
        <v>0</v>
      </c>
      <c r="AN12" s="224" t="s">
        <v>102</v>
      </c>
      <c r="AO12" s="182">
        <f t="shared" si="13"/>
        <v>23058632</v>
      </c>
      <c r="AP12" s="179">
        <v>23680960</v>
      </c>
      <c r="AQ12" s="185">
        <f t="shared" si="14"/>
        <v>-2.6279677850897909E-2</v>
      </c>
    </row>
    <row r="13" spans="1:43" x14ac:dyDescent="0.2">
      <c r="A13" s="40" t="s">
        <v>24</v>
      </c>
      <c r="B13" s="179">
        <v>191925</v>
      </c>
      <c r="C13" s="179">
        <v>193413</v>
      </c>
      <c r="D13" s="180">
        <f t="shared" si="1"/>
        <v>-7.6933815203734657E-3</v>
      </c>
      <c r="E13" s="307">
        <v>2472181</v>
      </c>
      <c r="F13" s="186">
        <v>2407978</v>
      </c>
      <c r="G13" s="185">
        <f t="shared" si="2"/>
        <v>2.6662619010638711E-2</v>
      </c>
      <c r="H13" s="182">
        <v>7414541</v>
      </c>
      <c r="I13" s="179">
        <v>7440009</v>
      </c>
      <c r="J13" s="180">
        <f t="shared" si="3"/>
        <v>-3.423114138705996E-3</v>
      </c>
      <c r="K13" s="307">
        <v>2627771</v>
      </c>
      <c r="L13" s="186">
        <v>2447652</v>
      </c>
      <c r="M13" s="185">
        <f t="shared" si="4"/>
        <v>7.358848398383433E-2</v>
      </c>
      <c r="N13" s="182">
        <v>39799</v>
      </c>
      <c r="O13" s="179">
        <v>39536</v>
      </c>
      <c r="P13" s="180">
        <f t="shared" si="5"/>
        <v>6.6521651153379491E-3</v>
      </c>
      <c r="Q13" s="307">
        <v>2079808</v>
      </c>
      <c r="R13" s="186">
        <v>997705</v>
      </c>
      <c r="S13" s="185">
        <f t="shared" si="6"/>
        <v>1.0845921389589108</v>
      </c>
      <c r="T13" s="182">
        <v>694599</v>
      </c>
      <c r="U13" s="179">
        <v>679504</v>
      </c>
      <c r="V13" s="180">
        <f t="shared" si="7"/>
        <v>2.2214733099437334E-2</v>
      </c>
      <c r="W13" s="307">
        <v>2197442</v>
      </c>
      <c r="X13" s="186">
        <v>2213742</v>
      </c>
      <c r="Y13" s="185">
        <f t="shared" si="8"/>
        <v>-7.3630983194969968E-3</v>
      </c>
      <c r="Z13" s="182">
        <v>847690</v>
      </c>
      <c r="AA13" s="179">
        <v>778985</v>
      </c>
      <c r="AB13" s="185">
        <f t="shared" si="9"/>
        <v>8.8198103942951356E-2</v>
      </c>
      <c r="AC13" s="307">
        <v>2247644</v>
      </c>
      <c r="AD13" s="186">
        <v>2248037</v>
      </c>
      <c r="AE13" s="180">
        <f t="shared" si="10"/>
        <v>-1.7481918669493002E-4</v>
      </c>
      <c r="AF13" s="182">
        <v>306926</v>
      </c>
      <c r="AG13" s="179">
        <v>17935</v>
      </c>
      <c r="AH13" s="185">
        <f t="shared" si="11"/>
        <v>16.113242263730136</v>
      </c>
      <c r="AI13" s="307">
        <v>2352654</v>
      </c>
      <c r="AJ13" s="186">
        <v>2546625</v>
      </c>
      <c r="AK13" s="185">
        <f t="shared" ref="AK13:AK16" si="16">((AI13/AJ13)-1)</f>
        <v>-7.6167869238698227E-2</v>
      </c>
      <c r="AL13" s="222">
        <v>0</v>
      </c>
      <c r="AM13" s="223">
        <v>0</v>
      </c>
      <c r="AN13" s="224" t="s">
        <v>102</v>
      </c>
      <c r="AO13" s="182">
        <f t="shared" si="13"/>
        <v>23472980</v>
      </c>
      <c r="AP13" s="179">
        <v>22011121</v>
      </c>
      <c r="AQ13" s="185">
        <f t="shared" si="14"/>
        <v>6.6414563801634685E-2</v>
      </c>
    </row>
    <row r="14" spans="1:43" x14ac:dyDescent="0.2">
      <c r="A14" s="40" t="s">
        <v>25</v>
      </c>
      <c r="B14" s="179">
        <v>160609</v>
      </c>
      <c r="C14" s="179">
        <v>160216</v>
      </c>
      <c r="D14" s="180">
        <f t="shared" si="1"/>
        <v>2.4529385329805642E-3</v>
      </c>
      <c r="E14" s="307">
        <v>1938807</v>
      </c>
      <c r="F14" s="186">
        <v>2593627</v>
      </c>
      <c r="G14" s="185">
        <f t="shared" si="2"/>
        <v>-0.25247269557264784</v>
      </c>
      <c r="H14" s="182">
        <v>4843832</v>
      </c>
      <c r="I14" s="179">
        <v>4666189</v>
      </c>
      <c r="J14" s="180">
        <f t="shared" si="3"/>
        <v>3.8070253905274631E-2</v>
      </c>
      <c r="K14" s="307">
        <v>1029650</v>
      </c>
      <c r="L14" s="186">
        <v>1181386</v>
      </c>
      <c r="M14" s="185">
        <f t="shared" si="4"/>
        <v>-0.12843896914302355</v>
      </c>
      <c r="N14" s="182">
        <v>19750</v>
      </c>
      <c r="O14" s="179">
        <v>19115</v>
      </c>
      <c r="P14" s="180">
        <f t="shared" si="5"/>
        <v>3.3219984305519201E-2</v>
      </c>
      <c r="Q14" s="307">
        <v>836955</v>
      </c>
      <c r="R14" s="186">
        <v>886483</v>
      </c>
      <c r="S14" s="185">
        <f t="shared" si="6"/>
        <v>-5.5870219733486159E-2</v>
      </c>
      <c r="T14" s="182">
        <v>422523</v>
      </c>
      <c r="U14" s="179">
        <v>414404</v>
      </c>
      <c r="V14" s="180">
        <f t="shared" si="7"/>
        <v>1.9591992355286081E-2</v>
      </c>
      <c r="W14" s="307">
        <v>1542717</v>
      </c>
      <c r="X14" s="186">
        <v>1762715</v>
      </c>
      <c r="Y14" s="185">
        <f t="shared" si="8"/>
        <v>-0.12480633568103749</v>
      </c>
      <c r="Z14" s="182">
        <v>583341</v>
      </c>
      <c r="AA14" s="179">
        <v>571385</v>
      </c>
      <c r="AB14" s="185">
        <f t="shared" si="9"/>
        <v>2.0924595500406928E-2</v>
      </c>
      <c r="AC14" s="307">
        <v>1363617</v>
      </c>
      <c r="AD14" s="186">
        <v>1439135</v>
      </c>
      <c r="AE14" s="180">
        <f t="shared" si="10"/>
        <v>-5.2474576742279178E-2</v>
      </c>
      <c r="AF14" s="182">
        <v>593189</v>
      </c>
      <c r="AG14" s="179">
        <v>27268</v>
      </c>
      <c r="AH14" s="185">
        <f t="shared" si="11"/>
        <v>20.754034032565645</v>
      </c>
      <c r="AI14" s="307">
        <v>1515412</v>
      </c>
      <c r="AJ14" s="186">
        <v>1476899</v>
      </c>
      <c r="AK14" s="185">
        <f t="shared" si="16"/>
        <v>2.6076935525042755E-2</v>
      </c>
      <c r="AL14" s="222">
        <v>0</v>
      </c>
      <c r="AM14" s="223">
        <v>0</v>
      </c>
      <c r="AN14" s="224" t="s">
        <v>102</v>
      </c>
      <c r="AO14" s="182">
        <f t="shared" si="13"/>
        <v>14850402</v>
      </c>
      <c r="AP14" s="179">
        <v>15198822</v>
      </c>
      <c r="AQ14" s="185">
        <f t="shared" si="14"/>
        <v>-2.2924145042293453E-2</v>
      </c>
    </row>
    <row r="15" spans="1:43" x14ac:dyDescent="0.2">
      <c r="A15" s="40" t="s">
        <v>26</v>
      </c>
      <c r="B15" s="179">
        <v>200520</v>
      </c>
      <c r="C15" s="179">
        <v>199450</v>
      </c>
      <c r="D15" s="180">
        <f t="shared" si="1"/>
        <v>5.364753070945083E-3</v>
      </c>
      <c r="E15" s="307">
        <v>4442264</v>
      </c>
      <c r="F15" s="186">
        <v>4127603</v>
      </c>
      <c r="G15" s="185">
        <f t="shared" si="2"/>
        <v>7.6233348992138961E-2</v>
      </c>
      <c r="H15" s="182">
        <v>8923491</v>
      </c>
      <c r="I15" s="179">
        <v>8486858</v>
      </c>
      <c r="J15" s="180">
        <f t="shared" si="3"/>
        <v>5.1448133101791083E-2</v>
      </c>
      <c r="K15" s="307">
        <v>2974064</v>
      </c>
      <c r="L15" s="186">
        <v>3407301</v>
      </c>
      <c r="M15" s="185">
        <f t="shared" si="4"/>
        <v>-0.12714961196559971</v>
      </c>
      <c r="N15" s="182">
        <v>49475</v>
      </c>
      <c r="O15" s="179">
        <v>37094</v>
      </c>
      <c r="P15" s="180">
        <f t="shared" si="5"/>
        <v>0.33377365611689225</v>
      </c>
      <c r="Q15" s="307">
        <v>1868149</v>
      </c>
      <c r="R15" s="186">
        <v>2438434</v>
      </c>
      <c r="S15" s="185">
        <f t="shared" si="6"/>
        <v>-0.23387346141006893</v>
      </c>
      <c r="T15" s="182">
        <v>1909494</v>
      </c>
      <c r="U15" s="179">
        <v>2069617</v>
      </c>
      <c r="V15" s="180">
        <f t="shared" si="7"/>
        <v>-7.736842130693744E-2</v>
      </c>
      <c r="W15" s="307">
        <v>4790240</v>
      </c>
      <c r="X15" s="186">
        <v>4426500</v>
      </c>
      <c r="Y15" s="185">
        <f t="shared" si="8"/>
        <v>8.2173274596182067E-2</v>
      </c>
      <c r="Z15" s="182">
        <v>1109846</v>
      </c>
      <c r="AA15" s="179">
        <v>1134089</v>
      </c>
      <c r="AB15" s="185">
        <f t="shared" si="9"/>
        <v>-2.1376629171079187E-2</v>
      </c>
      <c r="AC15" s="307">
        <v>3933545</v>
      </c>
      <c r="AD15" s="186">
        <v>3863081</v>
      </c>
      <c r="AE15" s="180">
        <f t="shared" si="10"/>
        <v>1.8240363067717258E-2</v>
      </c>
      <c r="AF15" s="182">
        <v>282704</v>
      </c>
      <c r="AG15" s="179">
        <v>144688</v>
      </c>
      <c r="AH15" s="185">
        <f t="shared" si="11"/>
        <v>0.95388698440782926</v>
      </c>
      <c r="AI15" s="307">
        <v>5347184</v>
      </c>
      <c r="AJ15" s="186">
        <v>5215745</v>
      </c>
      <c r="AK15" s="185">
        <f t="shared" si="16"/>
        <v>2.5200426784668384E-2</v>
      </c>
      <c r="AL15" s="222">
        <v>0</v>
      </c>
      <c r="AM15" s="223">
        <v>0</v>
      </c>
      <c r="AN15" s="224" t="s">
        <v>102</v>
      </c>
      <c r="AO15" s="182">
        <f t="shared" si="13"/>
        <v>35830976</v>
      </c>
      <c r="AP15" s="179">
        <v>35550460</v>
      </c>
      <c r="AQ15" s="185">
        <f t="shared" si="14"/>
        <v>7.8906433278218557E-3</v>
      </c>
    </row>
    <row r="16" spans="1:43" x14ac:dyDescent="0.2">
      <c r="A16" s="40" t="s">
        <v>27</v>
      </c>
      <c r="B16" s="179">
        <v>269327</v>
      </c>
      <c r="C16" s="179">
        <v>272211</v>
      </c>
      <c r="D16" s="180">
        <f t="shared" si="1"/>
        <v>-1.0594722476314322E-2</v>
      </c>
      <c r="E16" s="307">
        <v>4625092</v>
      </c>
      <c r="F16" s="186">
        <v>4261296</v>
      </c>
      <c r="G16" s="185">
        <f t="shared" si="2"/>
        <v>8.5372149693426547E-2</v>
      </c>
      <c r="H16" s="182">
        <v>14062091</v>
      </c>
      <c r="I16" s="179">
        <v>13658631</v>
      </c>
      <c r="J16" s="180">
        <f t="shared" si="3"/>
        <v>2.9538831527112785E-2</v>
      </c>
      <c r="K16" s="307">
        <v>3478858</v>
      </c>
      <c r="L16" s="186">
        <v>3767802</v>
      </c>
      <c r="M16" s="185">
        <f t="shared" si="4"/>
        <v>-7.668768157137773E-2</v>
      </c>
      <c r="N16" s="182">
        <v>71831</v>
      </c>
      <c r="O16" s="179">
        <v>70113</v>
      </c>
      <c r="P16" s="180">
        <f t="shared" si="5"/>
        <v>2.4503301812788036E-2</v>
      </c>
      <c r="Q16" s="307">
        <v>982642</v>
      </c>
      <c r="R16" s="186">
        <v>1030677</v>
      </c>
      <c r="S16" s="185">
        <f t="shared" si="6"/>
        <v>-4.6605289532996252E-2</v>
      </c>
      <c r="T16" s="182">
        <v>1300056</v>
      </c>
      <c r="U16" s="179">
        <v>1222225</v>
      </c>
      <c r="V16" s="180">
        <f t="shared" si="7"/>
        <v>6.3679764364171998E-2</v>
      </c>
      <c r="W16" s="307">
        <v>5443046</v>
      </c>
      <c r="X16" s="186">
        <v>4799397</v>
      </c>
      <c r="Y16" s="185">
        <f t="shared" si="8"/>
        <v>0.13411038928432051</v>
      </c>
      <c r="Z16" s="182">
        <v>1230520</v>
      </c>
      <c r="AA16" s="179">
        <v>1194800</v>
      </c>
      <c r="AB16" s="185">
        <f t="shared" si="9"/>
        <v>2.9896216940073606E-2</v>
      </c>
      <c r="AC16" s="307">
        <v>3706239</v>
      </c>
      <c r="AD16" s="186">
        <v>4072184</v>
      </c>
      <c r="AE16" s="180">
        <f t="shared" si="10"/>
        <v>-8.9864554253933471E-2</v>
      </c>
      <c r="AF16" s="182">
        <v>224419</v>
      </c>
      <c r="AG16" s="179">
        <v>0</v>
      </c>
      <c r="AH16" s="188" t="s">
        <v>121</v>
      </c>
      <c r="AI16" s="307">
        <v>6033699</v>
      </c>
      <c r="AJ16" s="186">
        <v>6611229</v>
      </c>
      <c r="AK16" s="185">
        <f t="shared" si="16"/>
        <v>-8.7355921266681236E-2</v>
      </c>
      <c r="AL16" s="222">
        <v>0</v>
      </c>
      <c r="AM16" s="223">
        <v>0</v>
      </c>
      <c r="AN16" s="224" t="s">
        <v>102</v>
      </c>
      <c r="AO16" s="182">
        <f t="shared" si="13"/>
        <v>41427820</v>
      </c>
      <c r="AP16" s="179">
        <v>40960565</v>
      </c>
      <c r="AQ16" s="185">
        <f t="shared" si="14"/>
        <v>1.1407435419897194E-2</v>
      </c>
    </row>
    <row r="17" spans="1:43" x14ac:dyDescent="0.2">
      <c r="A17" s="41" t="s">
        <v>28</v>
      </c>
      <c r="B17" s="190">
        <f>SUM(B7:B16)</f>
        <v>2684267</v>
      </c>
      <c r="C17" s="190">
        <f>SUM(C7:C16)</f>
        <v>2697557</v>
      </c>
      <c r="D17" s="191">
        <f>((B17/C17)-1)</f>
        <v>-4.9266799552335483E-3</v>
      </c>
      <c r="E17" s="308">
        <f>SUM(E7:E16)</f>
        <v>52883074</v>
      </c>
      <c r="F17" s="226">
        <f>SUM(F7:F16)</f>
        <v>60004544</v>
      </c>
      <c r="G17" s="196">
        <f>((E17/F17)-1)</f>
        <v>-0.11868217846968387</v>
      </c>
      <c r="H17" s="193">
        <f>SUM(H7:H16)</f>
        <v>154792409</v>
      </c>
      <c r="I17" s="190">
        <f>SUM(I7:I16)</f>
        <v>149470364</v>
      </c>
      <c r="J17" s="191">
        <f>((H17/I17)-1)</f>
        <v>3.5606021538824972E-2</v>
      </c>
      <c r="K17" s="308">
        <f>SUM(K7:K16)</f>
        <v>34739385</v>
      </c>
      <c r="L17" s="226">
        <f>SUM(L7:L16)</f>
        <v>37329412</v>
      </c>
      <c r="M17" s="196">
        <f>((K17/L17)-1)</f>
        <v>-6.9383010908395826E-2</v>
      </c>
      <c r="N17" s="193">
        <f>SUM(N7:N16)</f>
        <v>1086269</v>
      </c>
      <c r="O17" s="190">
        <f>SUM(O7:O16)</f>
        <v>1166948</v>
      </c>
      <c r="P17" s="191">
        <f>((N17/O17)-1)</f>
        <v>-6.9136756736375538E-2</v>
      </c>
      <c r="Q17" s="308">
        <f>SUM(Q7:Q16)</f>
        <v>16431883</v>
      </c>
      <c r="R17" s="226">
        <f>SUM(R7:R16)</f>
        <v>15217971</v>
      </c>
      <c r="S17" s="196">
        <f>((Q17/R17)-1)</f>
        <v>7.9768321282777999E-2</v>
      </c>
      <c r="T17" s="193">
        <f>SUM(T7:T16)</f>
        <v>15848848</v>
      </c>
      <c r="U17" s="190">
        <f>SUM(U7:U16)</f>
        <v>17209001</v>
      </c>
      <c r="V17" s="191">
        <f>((T17/U17)-1)</f>
        <v>-7.9037301467993371E-2</v>
      </c>
      <c r="W17" s="308">
        <f>SUM(W7:W16)</f>
        <v>53209340</v>
      </c>
      <c r="X17" s="226">
        <f>SUM(X7:X16)</f>
        <v>52896697</v>
      </c>
      <c r="Y17" s="196">
        <f>((W17/X17)-1)</f>
        <v>5.9104446540394484E-3</v>
      </c>
      <c r="Z17" s="193">
        <f>SUM(Z7:Z16)</f>
        <v>14239259</v>
      </c>
      <c r="AA17" s="190">
        <f>SUM(AA7:AA16)</f>
        <v>14145805</v>
      </c>
      <c r="AB17" s="196">
        <f>((Z17/AA17)-1)</f>
        <v>6.6064815682105316E-3</v>
      </c>
      <c r="AC17" s="308">
        <f>SUM(AC7:AC16)</f>
        <v>48531660</v>
      </c>
      <c r="AD17" s="226">
        <f>SUM(AD7:AD16)</f>
        <v>48655182</v>
      </c>
      <c r="AE17" s="191">
        <f>((AC17/AD17)-1)</f>
        <v>-2.5387223913785339E-3</v>
      </c>
      <c r="AF17" s="193">
        <f>SUM(AF7:AF16)</f>
        <v>3027671</v>
      </c>
      <c r="AG17" s="190">
        <f>SUM(AG7:AG16)</f>
        <v>573750</v>
      </c>
      <c r="AH17" s="225">
        <f>((AF17/AG17)-1)*100</f>
        <v>427.69864923747275</v>
      </c>
      <c r="AI17" s="308">
        <f>SUM(AI7:AI16)</f>
        <v>54756446</v>
      </c>
      <c r="AJ17" s="226">
        <f>SUM(AJ7:AJ16)</f>
        <v>55524873</v>
      </c>
      <c r="AK17" s="196">
        <f>((AI17/AJ17)-1)</f>
        <v>-1.3839329267803957E-2</v>
      </c>
      <c r="AL17" s="193">
        <f>SUM(AL7:AL16)</f>
        <v>0</v>
      </c>
      <c r="AM17" s="226">
        <f>SUM(AM7:AM16)</f>
        <v>0</v>
      </c>
      <c r="AN17" s="227" t="s">
        <v>102</v>
      </c>
      <c r="AO17" s="193">
        <f>SUM(AO7:AO16)</f>
        <v>452230511</v>
      </c>
      <c r="AP17" s="190">
        <f>SUM(AP7:AP16)</f>
        <v>454892104</v>
      </c>
      <c r="AQ17" s="196">
        <f>((AO17/AP17)-1)</f>
        <v>-5.8510424265355576E-3</v>
      </c>
    </row>
    <row r="18" spans="1:43" x14ac:dyDescent="0.2">
      <c r="A18" s="42" t="s">
        <v>29</v>
      </c>
      <c r="B18" s="179">
        <v>35450</v>
      </c>
      <c r="C18" s="179">
        <v>32684</v>
      </c>
      <c r="D18" s="180">
        <f t="shared" si="1"/>
        <v>8.4628564435197617E-2</v>
      </c>
      <c r="E18" s="307">
        <v>392946</v>
      </c>
      <c r="F18" s="186">
        <v>365737</v>
      </c>
      <c r="G18" s="185">
        <f t="shared" si="2"/>
        <v>7.4394988748745616E-2</v>
      </c>
      <c r="H18" s="182">
        <v>783422</v>
      </c>
      <c r="I18" s="179">
        <v>651168</v>
      </c>
      <c r="J18" s="180">
        <f t="shared" si="3"/>
        <v>0.20310273232099862</v>
      </c>
      <c r="K18" s="307">
        <v>116585</v>
      </c>
      <c r="L18" s="186">
        <v>137157</v>
      </c>
      <c r="M18" s="185">
        <f t="shared" si="4"/>
        <v>-0.1499886990820738</v>
      </c>
      <c r="N18" s="182">
        <v>0</v>
      </c>
      <c r="O18" s="179">
        <v>0</v>
      </c>
      <c r="P18" s="228" t="s">
        <v>105</v>
      </c>
      <c r="Q18" s="307">
        <v>69699</v>
      </c>
      <c r="R18" s="186">
        <v>39838</v>
      </c>
      <c r="S18" s="185">
        <f t="shared" si="6"/>
        <v>0.74956072091972481</v>
      </c>
      <c r="T18" s="182">
        <v>2451</v>
      </c>
      <c r="U18" s="179">
        <v>3851</v>
      </c>
      <c r="V18" s="180">
        <f t="shared" si="7"/>
        <v>-0.36354193715917948</v>
      </c>
      <c r="W18" s="307">
        <v>173819</v>
      </c>
      <c r="X18" s="186">
        <v>220312</v>
      </c>
      <c r="Y18" s="185">
        <f t="shared" si="8"/>
        <v>-0.21103253567667668</v>
      </c>
      <c r="Z18" s="182">
        <v>57739</v>
      </c>
      <c r="AA18" s="179">
        <v>56389</v>
      </c>
      <c r="AB18" s="185">
        <f t="shared" si="9"/>
        <v>2.3940839525439461E-2</v>
      </c>
      <c r="AC18" s="307">
        <v>246150</v>
      </c>
      <c r="AD18" s="186">
        <v>248577</v>
      </c>
      <c r="AE18" s="180">
        <f t="shared" si="10"/>
        <v>-9.7635742647147472E-3</v>
      </c>
      <c r="AF18" s="222">
        <v>0</v>
      </c>
      <c r="AG18" s="324">
        <v>0</v>
      </c>
      <c r="AH18" s="188" t="s">
        <v>98</v>
      </c>
      <c r="AI18" s="307">
        <v>170188</v>
      </c>
      <c r="AJ18" s="186">
        <v>168282</v>
      </c>
      <c r="AK18" s="185">
        <f t="shared" ref="AK18" si="17">((AI18/AJ18)-1)</f>
        <v>1.1326226215519153E-2</v>
      </c>
      <c r="AL18" s="222">
        <v>0</v>
      </c>
      <c r="AM18" s="223">
        <v>0</v>
      </c>
      <c r="AN18" s="224" t="s">
        <v>102</v>
      </c>
      <c r="AO18" s="182">
        <f>B18+E18+H18+K18+N18+Q18+T18+W18+Z18+AC18+AF18+AI18+AL18</f>
        <v>2048449</v>
      </c>
      <c r="AP18" s="179">
        <v>1923995</v>
      </c>
      <c r="AQ18" s="185">
        <f t="shared" si="14"/>
        <v>6.4685199285861028E-2</v>
      </c>
    </row>
    <row r="19" spans="1:43" x14ac:dyDescent="0.2">
      <c r="A19" s="42" t="s">
        <v>30</v>
      </c>
      <c r="B19" s="179">
        <v>87902</v>
      </c>
      <c r="C19" s="179">
        <v>92893</v>
      </c>
      <c r="D19" s="180">
        <f t="shared" si="1"/>
        <v>-5.3728483308753128E-2</v>
      </c>
      <c r="E19" s="307">
        <v>966349</v>
      </c>
      <c r="F19" s="186">
        <v>976408</v>
      </c>
      <c r="G19" s="185">
        <f t="shared" si="2"/>
        <v>-1.0302045866072418E-2</v>
      </c>
      <c r="H19" s="182">
        <v>3392890</v>
      </c>
      <c r="I19" s="179">
        <v>3323298</v>
      </c>
      <c r="J19" s="180">
        <f t="shared" si="3"/>
        <v>2.0940643902533029E-2</v>
      </c>
      <c r="K19" s="307">
        <v>1272350</v>
      </c>
      <c r="L19" s="186">
        <v>1316864</v>
      </c>
      <c r="M19" s="185">
        <f t="shared" si="4"/>
        <v>-3.3803035089424616E-2</v>
      </c>
      <c r="N19" s="182">
        <v>35319</v>
      </c>
      <c r="O19" s="179">
        <v>38621</v>
      </c>
      <c r="P19" s="180">
        <f t="shared" si="5"/>
        <v>-8.5497527252013206E-2</v>
      </c>
      <c r="Q19" s="307">
        <v>465881</v>
      </c>
      <c r="R19" s="186">
        <v>491281</v>
      </c>
      <c r="S19" s="185">
        <f t="shared" si="6"/>
        <v>-5.170157201275849E-2</v>
      </c>
      <c r="T19" s="182">
        <v>504890</v>
      </c>
      <c r="U19" s="179">
        <v>429285</v>
      </c>
      <c r="V19" s="180">
        <f t="shared" si="7"/>
        <v>0.17611842948157985</v>
      </c>
      <c r="W19" s="307">
        <v>1572183</v>
      </c>
      <c r="X19" s="186">
        <v>1617633</v>
      </c>
      <c r="Y19" s="185">
        <f t="shared" si="8"/>
        <v>-2.8096607821427977E-2</v>
      </c>
      <c r="Z19" s="182">
        <v>320809</v>
      </c>
      <c r="AA19" s="179">
        <v>367948</v>
      </c>
      <c r="AB19" s="185">
        <f t="shared" si="9"/>
        <v>-0.1281132116494722</v>
      </c>
      <c r="AC19" s="307">
        <v>967961</v>
      </c>
      <c r="AD19" s="186">
        <v>1245791</v>
      </c>
      <c r="AE19" s="180">
        <f t="shared" si="10"/>
        <v>-0.22301493589213595</v>
      </c>
      <c r="AF19" s="222">
        <v>75721</v>
      </c>
      <c r="AG19" s="324">
        <v>7</v>
      </c>
      <c r="AH19" s="185">
        <f t="shared" ref="AH19" si="18">((AF19/AG19)-1)</f>
        <v>10816.285714285714</v>
      </c>
      <c r="AI19" s="307">
        <v>906772</v>
      </c>
      <c r="AJ19" s="186">
        <v>970008</v>
      </c>
      <c r="AK19" s="185">
        <f t="shared" ref="AK19:AK22" si="19">((AI19/AJ19)-1)</f>
        <v>-6.5191214917815099E-2</v>
      </c>
      <c r="AL19" s="222">
        <v>0</v>
      </c>
      <c r="AM19" s="223">
        <v>0</v>
      </c>
      <c r="AN19" s="224" t="s">
        <v>102</v>
      </c>
      <c r="AO19" s="182">
        <f t="shared" ref="AO19:AO22" si="20">B19+E19+H19+K19+N19+Q19+T19+W19+Z19+AC19+AF19+AI19+AL19</f>
        <v>10569027</v>
      </c>
      <c r="AP19" s="179">
        <v>10870037</v>
      </c>
      <c r="AQ19" s="185">
        <f t="shared" si="14"/>
        <v>-2.7691718068668991E-2</v>
      </c>
    </row>
    <row r="20" spans="1:43" x14ac:dyDescent="0.2">
      <c r="A20" s="42" t="s">
        <v>31</v>
      </c>
      <c r="B20" s="179">
        <v>117924</v>
      </c>
      <c r="C20" s="179">
        <v>118909</v>
      </c>
      <c r="D20" s="180">
        <f t="shared" si="1"/>
        <v>-8.2836454767931667E-3</v>
      </c>
      <c r="E20" s="307">
        <v>2591050</v>
      </c>
      <c r="F20" s="186">
        <v>1836361</v>
      </c>
      <c r="G20" s="185">
        <f t="shared" si="2"/>
        <v>0.41096984743195919</v>
      </c>
      <c r="H20" s="182">
        <v>3711248</v>
      </c>
      <c r="I20" s="179">
        <v>3690492</v>
      </c>
      <c r="J20" s="180">
        <f t="shared" si="3"/>
        <v>5.6241823583413897E-3</v>
      </c>
      <c r="K20" s="307">
        <v>1066683</v>
      </c>
      <c r="L20" s="186">
        <v>697659</v>
      </c>
      <c r="M20" s="185">
        <f t="shared" si="4"/>
        <v>0.52894608970858248</v>
      </c>
      <c r="N20" s="182">
        <v>28242</v>
      </c>
      <c r="O20" s="179">
        <v>28217</v>
      </c>
      <c r="P20" s="180">
        <f t="shared" si="5"/>
        <v>8.8599071481731961E-4</v>
      </c>
      <c r="Q20" s="307">
        <v>786736</v>
      </c>
      <c r="R20" s="186">
        <v>805937</v>
      </c>
      <c r="S20" s="185">
        <f t="shared" si="6"/>
        <v>-2.3824442853473626E-2</v>
      </c>
      <c r="T20" s="182">
        <v>1336036</v>
      </c>
      <c r="U20" s="179">
        <v>780380</v>
      </c>
      <c r="V20" s="180">
        <f t="shared" si="7"/>
        <v>0.71203259950280628</v>
      </c>
      <c r="W20" s="307">
        <v>1610160</v>
      </c>
      <c r="X20" s="186">
        <v>1770268</v>
      </c>
      <c r="Y20" s="185">
        <f t="shared" si="8"/>
        <v>-9.0442803010617578E-2</v>
      </c>
      <c r="Z20" s="182">
        <v>550920</v>
      </c>
      <c r="AA20" s="179">
        <v>667692</v>
      </c>
      <c r="AB20" s="185">
        <f t="shared" si="9"/>
        <v>-0.17488902068618462</v>
      </c>
      <c r="AC20" s="307">
        <v>1001799</v>
      </c>
      <c r="AD20" s="186">
        <v>938011</v>
      </c>
      <c r="AE20" s="180">
        <f t="shared" si="10"/>
        <v>6.8003466910302679E-2</v>
      </c>
      <c r="AF20" s="222">
        <v>517074</v>
      </c>
      <c r="AG20" s="324">
        <v>59231</v>
      </c>
      <c r="AH20" s="185">
        <f t="shared" ref="AH20" si="21">((AF20/AG20)-1)</f>
        <v>7.7297867670645442</v>
      </c>
      <c r="AI20" s="307">
        <v>1529903</v>
      </c>
      <c r="AJ20" s="186">
        <v>1647339</v>
      </c>
      <c r="AK20" s="185">
        <f t="shared" si="19"/>
        <v>-7.1288301922069475E-2</v>
      </c>
      <c r="AL20" s="222">
        <v>0</v>
      </c>
      <c r="AM20" s="223">
        <v>0</v>
      </c>
      <c r="AN20" s="224" t="s">
        <v>102</v>
      </c>
      <c r="AO20" s="182">
        <f t="shared" si="20"/>
        <v>14847775</v>
      </c>
      <c r="AP20" s="179">
        <v>13040496</v>
      </c>
      <c r="AQ20" s="185">
        <f t="shared" si="14"/>
        <v>0.13858974382569489</v>
      </c>
    </row>
    <row r="21" spans="1:43" x14ac:dyDescent="0.2">
      <c r="A21" s="42" t="s">
        <v>32</v>
      </c>
      <c r="B21" s="179">
        <v>113911</v>
      </c>
      <c r="C21" s="179">
        <v>119383</v>
      </c>
      <c r="D21" s="180">
        <f t="shared" si="1"/>
        <v>-4.583567174555836E-2</v>
      </c>
      <c r="E21" s="307">
        <v>2834322</v>
      </c>
      <c r="F21" s="186">
        <v>1680705</v>
      </c>
      <c r="G21" s="185">
        <f t="shared" si="2"/>
        <v>0.68638874757914081</v>
      </c>
      <c r="H21" s="182">
        <v>4127110</v>
      </c>
      <c r="I21" s="179">
        <v>3483198</v>
      </c>
      <c r="J21" s="180">
        <f t="shared" si="3"/>
        <v>0.18486230182722885</v>
      </c>
      <c r="K21" s="307">
        <v>680414</v>
      </c>
      <c r="L21" s="186">
        <v>816221</v>
      </c>
      <c r="M21" s="185">
        <f t="shared" si="4"/>
        <v>-0.1663850844317899</v>
      </c>
      <c r="N21" s="182">
        <v>24527</v>
      </c>
      <c r="O21" s="179">
        <v>23808</v>
      </c>
      <c r="P21" s="180">
        <f t="shared" si="5"/>
        <v>3.0199932795698992E-2</v>
      </c>
      <c r="Q21" s="307">
        <v>1057862</v>
      </c>
      <c r="R21" s="186">
        <v>1647917</v>
      </c>
      <c r="S21" s="185">
        <f t="shared" si="6"/>
        <v>-0.35806111594212575</v>
      </c>
      <c r="T21" s="182">
        <v>700702</v>
      </c>
      <c r="U21" s="179">
        <v>719623</v>
      </c>
      <c r="V21" s="180">
        <f t="shared" si="7"/>
        <v>-2.6292933939020879E-2</v>
      </c>
      <c r="W21" s="307">
        <v>1074599</v>
      </c>
      <c r="X21" s="186">
        <v>1095139</v>
      </c>
      <c r="Y21" s="185">
        <f t="shared" si="8"/>
        <v>-1.8755610018454272E-2</v>
      </c>
      <c r="Z21" s="182">
        <v>391890</v>
      </c>
      <c r="AA21" s="179">
        <v>361576</v>
      </c>
      <c r="AB21" s="185">
        <f t="shared" si="9"/>
        <v>8.383852910591405E-2</v>
      </c>
      <c r="AC21" s="307">
        <v>865362</v>
      </c>
      <c r="AD21" s="186">
        <v>810462</v>
      </c>
      <c r="AE21" s="180">
        <f t="shared" si="10"/>
        <v>6.7739141378621026E-2</v>
      </c>
      <c r="AF21" s="222">
        <v>0</v>
      </c>
      <c r="AG21" s="324">
        <v>0</v>
      </c>
      <c r="AH21" s="188" t="s">
        <v>98</v>
      </c>
      <c r="AI21" s="307">
        <v>1539378</v>
      </c>
      <c r="AJ21" s="186">
        <v>1505612</v>
      </c>
      <c r="AK21" s="185">
        <f t="shared" si="19"/>
        <v>2.242676067937821E-2</v>
      </c>
      <c r="AL21" s="222">
        <v>0</v>
      </c>
      <c r="AM21" s="223">
        <v>0</v>
      </c>
      <c r="AN21" s="224" t="s">
        <v>102</v>
      </c>
      <c r="AO21" s="182">
        <f t="shared" si="20"/>
        <v>13410077</v>
      </c>
      <c r="AP21" s="179">
        <v>12263644</v>
      </c>
      <c r="AQ21" s="185">
        <f t="shared" si="14"/>
        <v>9.3482247201565949E-2</v>
      </c>
    </row>
    <row r="22" spans="1:43" x14ac:dyDescent="0.2">
      <c r="A22" s="42" t="s">
        <v>33</v>
      </c>
      <c r="B22" s="179">
        <v>93741</v>
      </c>
      <c r="C22" s="179">
        <v>95600</v>
      </c>
      <c r="D22" s="205">
        <f>((B22/C22)-1)</f>
        <v>-1.9445606694560635E-2</v>
      </c>
      <c r="E22" s="307">
        <v>2277986</v>
      </c>
      <c r="F22" s="186">
        <v>1877334</v>
      </c>
      <c r="G22" s="207">
        <f>((E22/F22)-1)</f>
        <v>0.21341540716782426</v>
      </c>
      <c r="H22" s="182">
        <v>2160863</v>
      </c>
      <c r="I22" s="179">
        <v>1924171</v>
      </c>
      <c r="J22" s="205">
        <f>((H22/I22)-1)</f>
        <v>0.12300985723202351</v>
      </c>
      <c r="K22" s="307">
        <v>1059100</v>
      </c>
      <c r="L22" s="186">
        <v>1258683</v>
      </c>
      <c r="M22" s="207">
        <f>((K22/L22)-1)</f>
        <v>-0.15856494446973546</v>
      </c>
      <c r="N22" s="182">
        <v>19060</v>
      </c>
      <c r="O22" s="179">
        <v>9890</v>
      </c>
      <c r="P22" s="205">
        <f>((N22/O22)-1)</f>
        <v>0.92719919110212334</v>
      </c>
      <c r="Q22" s="307">
        <v>372502</v>
      </c>
      <c r="R22" s="186">
        <v>403074</v>
      </c>
      <c r="S22" s="207">
        <f>((Q22/R22)-1)</f>
        <v>-7.584711492182572E-2</v>
      </c>
      <c r="T22" s="182">
        <v>316466</v>
      </c>
      <c r="U22" s="179">
        <v>604895</v>
      </c>
      <c r="V22" s="205">
        <f>((T22/U22)-1)</f>
        <v>-0.47682490349564799</v>
      </c>
      <c r="W22" s="307">
        <v>950027</v>
      </c>
      <c r="X22" s="186">
        <v>886847</v>
      </c>
      <c r="Y22" s="207">
        <f>((W22/X22)-1)</f>
        <v>7.1241149826294814E-2</v>
      </c>
      <c r="Z22" s="182">
        <v>285082</v>
      </c>
      <c r="AA22" s="179">
        <v>324942</v>
      </c>
      <c r="AB22" s="207">
        <f>((Z22/AA22)-1)</f>
        <v>-0.12266804537425136</v>
      </c>
      <c r="AC22" s="307">
        <v>639209</v>
      </c>
      <c r="AD22" s="186">
        <v>953909</v>
      </c>
      <c r="AE22" s="205">
        <f>((AC22/AD22)-1)</f>
        <v>-0.32990568282718791</v>
      </c>
      <c r="AF22" s="222">
        <v>41886</v>
      </c>
      <c r="AG22" s="324">
        <v>20832</v>
      </c>
      <c r="AH22" s="185">
        <f t="shared" ref="AH22" si="22">((AF22/AG22)-1)</f>
        <v>1.0106566820276499</v>
      </c>
      <c r="AI22" s="307">
        <v>1063550</v>
      </c>
      <c r="AJ22" s="186">
        <v>1000948</v>
      </c>
      <c r="AK22" s="185">
        <f t="shared" si="19"/>
        <v>6.2542709511383299E-2</v>
      </c>
      <c r="AL22" s="222">
        <v>0</v>
      </c>
      <c r="AM22" s="223">
        <v>0</v>
      </c>
      <c r="AN22" s="224" t="s">
        <v>102</v>
      </c>
      <c r="AO22" s="182">
        <f t="shared" si="20"/>
        <v>9279472</v>
      </c>
      <c r="AP22" s="179">
        <v>9361125</v>
      </c>
      <c r="AQ22" s="185">
        <f t="shared" si="14"/>
        <v>-8.7225627261681149E-3</v>
      </c>
    </row>
    <row r="23" spans="1:43" x14ac:dyDescent="0.2">
      <c r="A23" s="44" t="s">
        <v>34</v>
      </c>
      <c r="B23" s="209">
        <f>SUM(B18:B22)</f>
        <v>448928</v>
      </c>
      <c r="C23" s="209">
        <f>SUM(C18:C22)</f>
        <v>459469</v>
      </c>
      <c r="D23" s="210">
        <f>((B23/C23)-1)</f>
        <v>-2.2941700092933393E-2</v>
      </c>
      <c r="E23" s="310">
        <f>SUM(E18:E22)</f>
        <v>9062653</v>
      </c>
      <c r="F23" s="229">
        <f>SUM(F18:F22)</f>
        <v>6736545</v>
      </c>
      <c r="G23" s="214">
        <f>((E23/F23)-1)</f>
        <v>0.34529688438212758</v>
      </c>
      <c r="H23" s="18">
        <f>SUM(H18:H22)</f>
        <v>14175533</v>
      </c>
      <c r="I23" s="209">
        <f>SUM(I18:I22)</f>
        <v>13072327</v>
      </c>
      <c r="J23" s="210">
        <f>((H23/I23)-1)</f>
        <v>8.4392472740316249E-2</v>
      </c>
      <c r="K23" s="310">
        <f>SUM(K18:K22)</f>
        <v>4195132</v>
      </c>
      <c r="L23" s="229">
        <f>SUM(L18:L22)</f>
        <v>4226584</v>
      </c>
      <c r="M23" s="214">
        <f>((K23/L23)-1)</f>
        <v>-7.441470464091049E-3</v>
      </c>
      <c r="N23" s="18">
        <f>SUM(N18:N22)</f>
        <v>107148</v>
      </c>
      <c r="O23" s="209">
        <f>SUM(O18:O22)</f>
        <v>100536</v>
      </c>
      <c r="P23" s="210">
        <f>((N23/O23)-1)</f>
        <v>6.5767486273573539E-2</v>
      </c>
      <c r="Q23" s="310">
        <f>SUM(Q18:Q22)</f>
        <v>2752680</v>
      </c>
      <c r="R23" s="229">
        <f>SUM(R18:R22)</f>
        <v>3388047</v>
      </c>
      <c r="S23" s="214">
        <f>((Q23/R23)-1)</f>
        <v>-0.18753193211310237</v>
      </c>
      <c r="T23" s="18">
        <f>SUM(T18:T22)</f>
        <v>2860545</v>
      </c>
      <c r="U23" s="209">
        <f>SUM(U18:U22)</f>
        <v>2538034</v>
      </c>
      <c r="V23" s="210">
        <f>((T23/U23)-1)</f>
        <v>0.12707118974765508</v>
      </c>
      <c r="W23" s="310">
        <f>SUM(W18:W22)</f>
        <v>5380788</v>
      </c>
      <c r="X23" s="229">
        <f>SUM(X18:X22)</f>
        <v>5590199</v>
      </c>
      <c r="Y23" s="214">
        <f>((W23/X23)-1)</f>
        <v>-3.7460383789557405E-2</v>
      </c>
      <c r="Z23" s="18">
        <f>SUM(Z18:Z22)</f>
        <v>1606440</v>
      </c>
      <c r="AA23" s="209">
        <f>SUM(AA18:AA22)</f>
        <v>1778547</v>
      </c>
      <c r="AB23" s="214">
        <f>((Z23/AA23)-1)</f>
        <v>-9.6768317058812614E-2</v>
      </c>
      <c r="AC23" s="310">
        <f>SUM(AC18:AC22)</f>
        <v>3720481</v>
      </c>
      <c r="AD23" s="229">
        <f>SUM(AD18:AD22)</f>
        <v>4196750</v>
      </c>
      <c r="AE23" s="210">
        <f>((AC23/AD23)-1)</f>
        <v>-0.11348519687853698</v>
      </c>
      <c r="AF23" s="18">
        <f>SUM(AF18:AF22)</f>
        <v>634681</v>
      </c>
      <c r="AG23" s="209">
        <f>SUM(AG18:AG22)</f>
        <v>80070</v>
      </c>
      <c r="AH23" s="214">
        <f>((AF23/AG23)-1)</f>
        <v>6.9265767453478206</v>
      </c>
      <c r="AI23" s="310">
        <f>SUM(AI18:AI22)</f>
        <v>5209791</v>
      </c>
      <c r="AJ23" s="229">
        <f>SUM(AJ18:AJ22)</f>
        <v>5292189</v>
      </c>
      <c r="AK23" s="214">
        <f>((AI23/AJ23)-1)</f>
        <v>-1.556973872248324E-2</v>
      </c>
      <c r="AL23" s="18">
        <f>SUM(AL18:AL22)</f>
        <v>0</v>
      </c>
      <c r="AM23" s="229">
        <f>SUM(AM18:AM22)</f>
        <v>0</v>
      </c>
      <c r="AN23" s="230" t="s">
        <v>102</v>
      </c>
      <c r="AO23" s="18">
        <f>SUM(AO18:AO22)</f>
        <v>50154800</v>
      </c>
      <c r="AP23" s="209">
        <f>SUM(AP18:AP22)</f>
        <v>47459297</v>
      </c>
      <c r="AQ23" s="214">
        <f>((AO23/AP23)-1)</f>
        <v>5.6796100456355303E-2</v>
      </c>
    </row>
    <row r="24" spans="1:43" ht="14.5" thickBot="1" x14ac:dyDescent="0.25">
      <c r="A24" s="43" t="s">
        <v>35</v>
      </c>
      <c r="B24" s="216">
        <f>B17+B23</f>
        <v>3133195</v>
      </c>
      <c r="C24" s="216">
        <f>C17+C23</f>
        <v>3157026</v>
      </c>
      <c r="D24" s="217">
        <f>((B24/C24)-1)</f>
        <v>-7.5485599421734051E-3</v>
      </c>
      <c r="E24" s="311">
        <f>E17+E23</f>
        <v>61945727</v>
      </c>
      <c r="F24" s="231">
        <f>F17+F23</f>
        <v>66741089</v>
      </c>
      <c r="G24" s="221">
        <f>((E24/F24)-1)</f>
        <v>-7.1850221083446852E-2</v>
      </c>
      <c r="H24" s="19">
        <f>H17+H23</f>
        <v>168967942</v>
      </c>
      <c r="I24" s="216">
        <f>I17+I23</f>
        <v>162542691</v>
      </c>
      <c r="J24" s="217">
        <f>((H24/I24)-1)</f>
        <v>3.9529621175030227E-2</v>
      </c>
      <c r="K24" s="311">
        <f>K17+K23</f>
        <v>38934517</v>
      </c>
      <c r="L24" s="231">
        <f>L17+L23</f>
        <v>41555996</v>
      </c>
      <c r="M24" s="221">
        <f>((K24/L24)-1)</f>
        <v>-6.3083050638468641E-2</v>
      </c>
      <c r="N24" s="19">
        <f>N17+N23</f>
        <v>1193417</v>
      </c>
      <c r="O24" s="216">
        <f>O17+O23</f>
        <v>1267484</v>
      </c>
      <c r="P24" s="217">
        <f>((N24/O24)-1)</f>
        <v>-5.84362406152662E-2</v>
      </c>
      <c r="Q24" s="311">
        <f>Q17+Q23</f>
        <v>19184563</v>
      </c>
      <c r="R24" s="231">
        <f>R17+R23</f>
        <v>18606018</v>
      </c>
      <c r="S24" s="221">
        <f>((Q24/R24)-1)</f>
        <v>3.1094509314137042E-2</v>
      </c>
      <c r="T24" s="19">
        <f>T17+T23</f>
        <v>18709393</v>
      </c>
      <c r="U24" s="216">
        <f>U17+U23</f>
        <v>19747035</v>
      </c>
      <c r="V24" s="217">
        <f>((T24/U24)-1)</f>
        <v>-5.2546724103137543E-2</v>
      </c>
      <c r="W24" s="311">
        <f>W17+W23</f>
        <v>58590128</v>
      </c>
      <c r="X24" s="231">
        <f>X17+X23</f>
        <v>58486896</v>
      </c>
      <c r="Y24" s="221">
        <f>((W24/X24)-1)</f>
        <v>1.7650449427166759E-3</v>
      </c>
      <c r="Z24" s="19">
        <f>Z17+Z23</f>
        <v>15845699</v>
      </c>
      <c r="AA24" s="216">
        <f>AA17+AA23</f>
        <v>15924352</v>
      </c>
      <c r="AB24" s="221">
        <f>((Z24/AA24)-1)</f>
        <v>-4.9391648715124692E-3</v>
      </c>
      <c r="AC24" s="311">
        <f>AC17+AC23</f>
        <v>52252141</v>
      </c>
      <c r="AD24" s="231">
        <f>AD17+AD23</f>
        <v>52851932</v>
      </c>
      <c r="AE24" s="217">
        <f>((AC24/AD24)-1)</f>
        <v>-1.1348516076952531E-2</v>
      </c>
      <c r="AF24" s="19">
        <f>AF17+AF23</f>
        <v>3662352</v>
      </c>
      <c r="AG24" s="216">
        <f>AG17+AG23</f>
        <v>653820</v>
      </c>
      <c r="AH24" s="221">
        <f>((AF24/AG24)-1)</f>
        <v>4.6014682940258789</v>
      </c>
      <c r="AI24" s="311">
        <f>AI17+AI23</f>
        <v>59966237</v>
      </c>
      <c r="AJ24" s="231">
        <f>AJ17+AJ23</f>
        <v>60817062</v>
      </c>
      <c r="AK24" s="221">
        <f>((AI24/AJ24)-1)</f>
        <v>-1.398990631938124E-2</v>
      </c>
      <c r="AL24" s="19">
        <f>AL17+AL23</f>
        <v>0</v>
      </c>
      <c r="AM24" s="231">
        <f>AM17+AM23</f>
        <v>0</v>
      </c>
      <c r="AN24" s="232" t="s">
        <v>102</v>
      </c>
      <c r="AO24" s="19">
        <f>AO17+AO23</f>
        <v>502385311</v>
      </c>
      <c r="AP24" s="216">
        <f>AP17+AP23</f>
        <v>502351401</v>
      </c>
      <c r="AQ24" s="221">
        <f>((AO24/AP24)-1)</f>
        <v>6.7502548878106694E-5</v>
      </c>
    </row>
    <row r="25" spans="1:43" s="16" customFormat="1" x14ac:dyDescent="0.2">
      <c r="B25" s="17"/>
      <c r="C25" s="17"/>
      <c r="D25" s="17"/>
      <c r="E25" s="17"/>
      <c r="H25" s="17"/>
      <c r="K25" s="17"/>
      <c r="N25" s="17"/>
      <c r="Q25" s="17"/>
      <c r="T25" s="17"/>
      <c r="W25" s="17"/>
      <c r="Z25" s="17"/>
      <c r="AC25" s="17"/>
      <c r="AF25" s="17"/>
      <c r="AI25" s="17"/>
      <c r="AO25" s="17"/>
    </row>
  </sheetData>
  <mergeCells count="56">
    <mergeCell ref="S5:S6"/>
    <mergeCell ref="J5:J6"/>
    <mergeCell ref="I5:I6"/>
    <mergeCell ref="H5:H6"/>
    <mergeCell ref="G5:G6"/>
    <mergeCell ref="P5:P6"/>
    <mergeCell ref="O5:O6"/>
    <mergeCell ref="N5:N6"/>
    <mergeCell ref="M5:M6"/>
    <mergeCell ref="L5:L6"/>
    <mergeCell ref="K5:K6"/>
    <mergeCell ref="D5:D6"/>
    <mergeCell ref="C5:C6"/>
    <mergeCell ref="B5:B6"/>
    <mergeCell ref="Q5:Q6"/>
    <mergeCell ref="R5:R6"/>
    <mergeCell ref="F5:F6"/>
    <mergeCell ref="E5:E6"/>
    <mergeCell ref="AE5:AE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Q5:AQ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E3:G4"/>
    <mergeCell ref="B3:D4"/>
    <mergeCell ref="AO3:AQ4"/>
    <mergeCell ref="AL3:AN4"/>
    <mergeCell ref="AI3:AK4"/>
    <mergeCell ref="AF3:AH4"/>
    <mergeCell ref="AC3:AE4"/>
    <mergeCell ref="Z3:AB4"/>
    <mergeCell ref="W3:Y4"/>
    <mergeCell ref="T3:V4"/>
    <mergeCell ref="Q3:S4"/>
    <mergeCell ref="N3:P4"/>
    <mergeCell ref="K3:M4"/>
    <mergeCell ref="H3:J4"/>
  </mergeCells>
  <phoneticPr fontId="3"/>
  <pageMargins left="0.59055118110236227" right="0.39370078740157483" top="0.59055118110236227" bottom="0.59055118110236227" header="0.19685039370078741" footer="0.19685039370078741"/>
  <pageSetup paperSize="9" scale="84" fitToWidth="4" orientation="landscape" r:id="rId1"/>
  <colBreaks count="3" manualBreakCount="3">
    <brk id="13" max="26" man="1"/>
    <brk id="25" max="26" man="1"/>
    <brk id="34" max="2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R5財政状況一覧</vt:lpstr>
      <vt:lpstr>歳入</vt:lpstr>
      <vt:lpstr>歳出（性質別）</vt:lpstr>
      <vt:lpstr>歳出（目的別）</vt:lpstr>
      <vt:lpstr>'R5財政状況一覧'!Print_Area</vt:lpstr>
      <vt:lpstr>'歳出（性質別）'!Print_Area</vt:lpstr>
      <vt:lpstr>'歳出（目的別）'!Print_Area</vt:lpstr>
      <vt:lpstr>歳入!Print_Area</vt:lpstr>
      <vt:lpstr>'R5財政状況一覧'!Print_Titles</vt:lpstr>
      <vt:lpstr>'歳出（性質別）'!Print_Titles</vt:lpstr>
      <vt:lpstr>'歳出（目的別）'!Print_Titles</vt:lpstr>
      <vt:lpstr>歳入!Print_Titles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谷内口　剛</dc:creator>
  <cp:lastModifiedBy>大竹　司</cp:lastModifiedBy>
  <cp:lastPrinted>2025-01-24T08:25:35Z</cp:lastPrinted>
  <dcterms:created xsi:type="dcterms:W3CDTF">2023-09-14T05:40:08Z</dcterms:created>
  <dcterms:modified xsi:type="dcterms:W3CDTF">2025-01-28T08:17:38Z</dcterms:modified>
</cp:coreProperties>
</file>