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03　決算統計（地方財政状況調査）\01普通会計\★R01決算統計（R02）\201130 総務省報道発表（確報）に伴うHP再アップロード\"/>
    </mc:Choice>
  </mc:AlternateContent>
  <bookViews>
    <workbookView xWindow="10185" yWindow="-15" windowWidth="10320" windowHeight="9660"/>
  </bookViews>
  <sheets>
    <sheet name="財政状況一覧表" sheetId="4" r:id="rId1"/>
    <sheet name="歳入（入力用シート）使用しない" sheetId="10" state="hidden" r:id="rId2"/>
    <sheet name="歳入（その他内訳）使用しない" sheetId="17" state="hidden" r:id="rId3"/>
    <sheet name="歳入" sheetId="1" r:id="rId4"/>
    <sheet name="歳出性質別" sheetId="6" r:id="rId5"/>
    <sheet name="人件費の状況（使用しない）" sheetId="19" state="hidden" r:id="rId6"/>
    <sheet name="扶助費の状況（使用しない）" sheetId="20" state="hidden" r:id="rId7"/>
    <sheet name="投資的経費の状況（使用しない）" sheetId="21" state="hidden" r:id="rId8"/>
    <sheet name="歳出目的別" sheetId="2" r:id="rId9"/>
    <sheet name="積立金の状況（使用しない）" sheetId="14" state="hidden" r:id="rId10"/>
    <sheet name="地方債の状況（使用しない）" sheetId="15" state="hidden" r:id="rId11"/>
    <sheet name="債務負担行為（使用しない）" sheetId="16" state="hidden" r:id="rId12"/>
  </sheets>
  <definedNames>
    <definedName name="_xlnm._FilterDatabase" localSheetId="8" hidden="1">歳出目的別!$A$1:$AR$1</definedName>
    <definedName name="_xlnm.Print_Area" localSheetId="4">歳出性質別!$B$2:$BY$42</definedName>
    <definedName name="_xlnm.Print_Area" localSheetId="8">歳出目的別!$B$1:$AY$31</definedName>
    <definedName name="_xlnm.Print_Area" localSheetId="3">歳入!$B$1:$BZ$31</definedName>
    <definedName name="_xlnm.Print_Area" localSheetId="2">'歳入（その他内訳）使用しない'!$B$2:$AT$27</definedName>
    <definedName name="_xlnm.Print_Area" localSheetId="1">'歳入（入力用シート）使用しない'!$A$1:$CF$28</definedName>
    <definedName name="_xlnm.Print_Area" localSheetId="0">財政状況一覧表!$B$1:$AW$28</definedName>
    <definedName name="_xlnm.Print_Area" localSheetId="5">'人件費の状況（使用しない）'!$A$1:$P$26</definedName>
    <definedName name="_xlnm.Print_Area" localSheetId="9">'積立金の状況（使用しない）'!$B$1:$AA$24</definedName>
    <definedName name="_xlnm.Print_Area" localSheetId="10">'地方債の状況（使用しない）'!$B$1:$AI$24</definedName>
    <definedName name="_xlnm.Print_Area" localSheetId="7">'投資的経費の状況（使用しない）'!$A$2:$AI$24</definedName>
    <definedName name="_xlnm.Print_Area" localSheetId="6">'扶助費の状況（使用しない）'!$A$4:$AF$25</definedName>
    <definedName name="Print_Area_MI" localSheetId="0">財政状況一覧表!$B$3:$AH$24</definedName>
    <definedName name="Print_Area_MI" localSheetId="9">'積立金の状況（使用しない）'!$B$2:$V$22</definedName>
    <definedName name="Print_Area_MI" localSheetId="10">'地方債の状況（使用しない）'!$B$2:$AD$23</definedName>
    <definedName name="_xlnm.Print_Titles" localSheetId="4">歳出性質別!$B:$B</definedName>
    <definedName name="_xlnm.Print_Titles" localSheetId="8">歳出目的別!$B:$B</definedName>
    <definedName name="_xlnm.Print_Titles" localSheetId="3">歳入!$B:$B</definedName>
    <definedName name="_xlnm.Print_Titles" localSheetId="2">'歳入（その他内訳）使用しない'!$B:$B</definedName>
    <definedName name="_xlnm.Print_Titles" localSheetId="1">'歳入（入力用シート）使用しない'!$B:$B</definedName>
    <definedName name="_xlnm.Print_Titles" localSheetId="0">財政状況一覧表!$B:$B</definedName>
    <definedName name="_xlnm.Print_Titles" localSheetId="9">'積立金の状況（使用しない）'!$B:$B</definedName>
    <definedName name="_xlnm.Print_Titles" localSheetId="10">'地方債の状況（使用しない）'!$B:$B</definedName>
    <definedName name="_xlnm.Print_Titles" localSheetId="7">'投資的経費の状況（使用しない）'!$A:$A</definedName>
    <definedName name="_xlnm.Print_Titles" localSheetId="6">'扶助費の状況（使用しない）'!$A:$A</definedName>
    <definedName name="Z_F8ADF7E6_8DB2_4DD5_B904_29E1BA2DF5FE_.wvu.Cols" localSheetId="4" hidden="1">歳出性質別!$F:$G,歳出性質別!$N:$S,歳出性質別!$AL:$AM</definedName>
    <definedName name="Z_F8ADF7E6_8DB2_4DD5_B904_29E1BA2DF5FE_.wvu.Cols" localSheetId="3" hidden="1">歳入!$F:$N,歳入!$AA:$AC,歳入!#REF!,歳入!$BB:$BE</definedName>
    <definedName name="Z_F8ADF7E6_8DB2_4DD5_B904_29E1BA2DF5FE_.wvu.FilterData" localSheetId="8" hidden="1">歳出目的別!$A$1:$AR$1</definedName>
    <definedName name="Z_F8ADF7E6_8DB2_4DD5_B904_29E1BA2DF5FE_.wvu.PrintArea" localSheetId="4" hidden="1">歳出性質別!$B$2:$BK$24</definedName>
    <definedName name="Z_F8ADF7E6_8DB2_4DD5_B904_29E1BA2DF5FE_.wvu.PrintArea" localSheetId="8" hidden="1">歳出目的別!$B$1:$AR$25</definedName>
    <definedName name="Z_F8ADF7E6_8DB2_4DD5_B904_29E1BA2DF5FE_.wvu.PrintArea" localSheetId="3" hidden="1">歳入!$B$1:$BN$26</definedName>
    <definedName name="Z_F8ADF7E6_8DB2_4DD5_B904_29E1BA2DF5FE_.wvu.PrintArea" localSheetId="2" hidden="1">'歳入（その他内訳）使用しない'!$B$2:$AH$27</definedName>
    <definedName name="Z_F8ADF7E6_8DB2_4DD5_B904_29E1BA2DF5FE_.wvu.PrintArea" localSheetId="1" hidden="1">'歳入（入力用シート）使用しない'!$B$2:$CC$27</definedName>
    <definedName name="Z_F8ADF7E6_8DB2_4DD5_B904_29E1BA2DF5FE_.wvu.PrintArea" localSheetId="0" hidden="1">財政状況一覧表!$B$1:$AN$29</definedName>
    <definedName name="Z_F8ADF7E6_8DB2_4DD5_B904_29E1BA2DF5FE_.wvu.PrintArea" localSheetId="9" hidden="1">'積立金の状況（使用しない）'!$B$1:$V$22</definedName>
    <definedName name="Z_F8ADF7E6_8DB2_4DD5_B904_29E1BA2DF5FE_.wvu.PrintArea" localSheetId="10" hidden="1">'地方債の状況（使用しない）'!$B$1:$AD$23</definedName>
    <definedName name="Z_F8ADF7E6_8DB2_4DD5_B904_29E1BA2DF5FE_.wvu.PrintTitles" localSheetId="4" hidden="1">歳出性質別!$B:$B</definedName>
    <definedName name="Z_F8ADF7E6_8DB2_4DD5_B904_29E1BA2DF5FE_.wvu.PrintTitles" localSheetId="8" hidden="1">歳出目的別!$B:$B</definedName>
    <definedName name="Z_F8ADF7E6_8DB2_4DD5_B904_29E1BA2DF5FE_.wvu.PrintTitles" localSheetId="3" hidden="1">歳入!$B:$B</definedName>
    <definedName name="Z_F8ADF7E6_8DB2_4DD5_B904_29E1BA2DF5FE_.wvu.PrintTitles" localSheetId="2" hidden="1">'歳入（その他内訳）使用しない'!$B:$B</definedName>
    <definedName name="Z_F8ADF7E6_8DB2_4DD5_B904_29E1BA2DF5FE_.wvu.PrintTitles" localSheetId="1" hidden="1">'歳入（入力用シート）使用しない'!$B:$B</definedName>
    <definedName name="Z_F8ADF7E6_8DB2_4DD5_B904_29E1BA2DF5FE_.wvu.PrintTitles" localSheetId="0" hidden="1">財政状況一覧表!$B:$B</definedName>
    <definedName name="Z_F8ADF7E6_8DB2_4DD5_B904_29E1BA2DF5FE_.wvu.PrintTitles" localSheetId="9" hidden="1">'積立金の状況（使用しない）'!$B:$B</definedName>
    <definedName name="Z_F8ADF7E6_8DB2_4DD5_B904_29E1BA2DF5FE_.wvu.PrintTitles" localSheetId="10" hidden="1">'地方債の状況（使用しない）'!$B:$B</definedName>
    <definedName name="歳出総額" localSheetId="9">'積立金の状況（使用しない）'!#REF!</definedName>
    <definedName name="歳出総額" localSheetId="10">'地方債の状況（使用しない）'!#REF!</definedName>
    <definedName name="歳出総額">財政状況一覧表!#REF!</definedName>
    <definedName name="歳入総額" localSheetId="9">'積立金の状況（使用しない）'!#REF!</definedName>
    <definedName name="歳入総額" localSheetId="10">'地方債の状況（使用しない）'!#REF!</definedName>
    <definedName name="歳入総額">財政状況一覧表!$C$6:$C$23</definedName>
    <definedName name="実質収支" localSheetId="9">'積立金の状況（使用しない）'!#REF!</definedName>
    <definedName name="実質収支" localSheetId="10">'地方債の状況（使用しない）'!#REF!</definedName>
    <definedName name="実質収支">財政状況一覧表!$K$6:$K$23</definedName>
    <definedName name="単年収支" localSheetId="9">'積立金の状況（使用しない）'!#REF!</definedName>
    <definedName name="単年収支" localSheetId="10">'地方債の状況（使用しない）'!#REF!</definedName>
    <definedName name="単年収支">財政状況一覧表!$M$6:$M$23</definedName>
  </definedNames>
  <calcPr calcId="162913"/>
  <customWorkbookViews>
    <customWorkbookView name="  - 個人用ビュー" guid="{F8ADF7E6-8DB2-4DD5-B904-29E1BA2DF5FE}" mergeInterval="0" personalView="1" maximized="1" windowWidth="1020" windowHeight="579" tabRatio="925" activeSheetId="14"/>
  </customWorkbookViews>
</workbook>
</file>

<file path=xl/calcChain.xml><?xml version="1.0" encoding="utf-8"?>
<calcChain xmlns="http://schemas.openxmlformats.org/spreadsheetml/2006/main">
  <c r="BF7" i="6" l="1"/>
  <c r="AI7" i="6"/>
  <c r="D24" i="6"/>
  <c r="M22" i="4" l="1"/>
  <c r="AG2" i="2" l="1"/>
  <c r="R2" i="2"/>
  <c r="BC2" i="6" l="1"/>
  <c r="AN2" i="6"/>
  <c r="W2" i="6"/>
  <c r="BF1" i="1"/>
  <c r="U1" i="1"/>
  <c r="AM1" i="1"/>
  <c r="J6" i="4"/>
  <c r="J7" i="4"/>
  <c r="J8" i="4"/>
  <c r="J9" i="4"/>
  <c r="J10" i="4"/>
  <c r="J11" i="4"/>
  <c r="J12" i="4"/>
  <c r="J13" i="4"/>
  <c r="J14" i="4"/>
  <c r="J15" i="4"/>
  <c r="J17" i="4"/>
  <c r="J18" i="4"/>
  <c r="J19" i="4"/>
  <c r="J20" i="4"/>
  <c r="J21" i="4"/>
  <c r="AH1" i="4"/>
  <c r="Q1" i="4"/>
  <c r="AI15" i="2" l="1"/>
  <c r="AH16" i="6"/>
  <c r="AD6" i="6"/>
  <c r="AA6" i="6"/>
  <c r="AC6" i="6"/>
  <c r="Z6" i="6"/>
  <c r="T8" i="6"/>
  <c r="BI6" i="1" l="1"/>
  <c r="BE22" i="1"/>
  <c r="BE16" i="1"/>
  <c r="O16" i="4" l="1"/>
  <c r="P16" i="4" l="1"/>
  <c r="AH21" i="6" l="1"/>
  <c r="AG19" i="1" l="1"/>
  <c r="AG20" i="1"/>
  <c r="AG21" i="1"/>
  <c r="AG18" i="1"/>
  <c r="AG17" i="1"/>
  <c r="AG8" i="1"/>
  <c r="AG9" i="1"/>
  <c r="AG10" i="1"/>
  <c r="AG11" i="1"/>
  <c r="AG12" i="1"/>
  <c r="AG13" i="1"/>
  <c r="AG14" i="1"/>
  <c r="AG15" i="1"/>
  <c r="AH7" i="1"/>
  <c r="AG7" i="1"/>
  <c r="AH6" i="1"/>
  <c r="AG6" i="1"/>
  <c r="AI6" i="1" l="1"/>
  <c r="AI7" i="1"/>
  <c r="AG16" i="1"/>
  <c r="AG22" i="1"/>
  <c r="BJ6" i="1"/>
  <c r="AG23" i="1" l="1"/>
  <c r="AH8" i="1"/>
  <c r="AI8" i="1" s="1"/>
  <c r="AH10" i="1"/>
  <c r="AI10" i="1" s="1"/>
  <c r="AH21" i="1"/>
  <c r="AI21" i="1" s="1"/>
  <c r="AH20" i="1"/>
  <c r="AI20" i="1" s="1"/>
  <c r="AH19" i="1"/>
  <c r="AI19" i="1" s="1"/>
  <c r="AH18" i="1"/>
  <c r="AI18" i="1" s="1"/>
  <c r="AH17" i="1"/>
  <c r="AI17" i="1" s="1"/>
  <c r="AH15" i="1"/>
  <c r="AI15" i="1" s="1"/>
  <c r="AH14" i="1"/>
  <c r="AI14" i="1" s="1"/>
  <c r="AH9" i="1"/>
  <c r="AI9" i="1" s="1"/>
  <c r="AH11" i="1"/>
  <c r="AI11" i="1" s="1"/>
  <c r="AH12" i="1"/>
  <c r="AI12" i="1" s="1"/>
  <c r="AH13" i="1"/>
  <c r="AI13" i="1" s="1"/>
  <c r="BJ11" i="1"/>
  <c r="BG11" i="1" s="1"/>
  <c r="BI21" i="1"/>
  <c r="BF21" i="1" s="1"/>
  <c r="BI20" i="1"/>
  <c r="BF20" i="1" s="1"/>
  <c r="BI19" i="1"/>
  <c r="BF19" i="1" s="1"/>
  <c r="BI18" i="1"/>
  <c r="BF18" i="1" s="1"/>
  <c r="BI17" i="1"/>
  <c r="BI15" i="1"/>
  <c r="BF15" i="1" s="1"/>
  <c r="BI14" i="1"/>
  <c r="BF14" i="1" s="1"/>
  <c r="BI13" i="1"/>
  <c r="BF13" i="1" s="1"/>
  <c r="BI12" i="1"/>
  <c r="BF12" i="1" s="1"/>
  <c r="BI11" i="1"/>
  <c r="BF11" i="1" s="1"/>
  <c r="BI10" i="1"/>
  <c r="BF10" i="1" s="1"/>
  <c r="BI8" i="1"/>
  <c r="BF8" i="1" s="1"/>
  <c r="BI7" i="1"/>
  <c r="BF7" i="1" s="1"/>
  <c r="BJ18" i="1"/>
  <c r="BG18" i="1" s="1"/>
  <c r="BJ19" i="1"/>
  <c r="BG19" i="1" s="1"/>
  <c r="BJ20" i="1"/>
  <c r="BG20" i="1" s="1"/>
  <c r="BJ21" i="1"/>
  <c r="BG21" i="1" s="1"/>
  <c r="BJ17" i="1"/>
  <c r="BG17" i="1" s="1"/>
  <c r="BJ8" i="1"/>
  <c r="BG8" i="1" s="1"/>
  <c r="BJ9" i="1"/>
  <c r="BG9" i="1" s="1"/>
  <c r="BJ10" i="1"/>
  <c r="BG10" i="1" s="1"/>
  <c r="BJ12" i="1"/>
  <c r="BG12" i="1" s="1"/>
  <c r="BJ13" i="1"/>
  <c r="BG13" i="1" s="1"/>
  <c r="BJ14" i="1"/>
  <c r="BG14" i="1" s="1"/>
  <c r="BJ15" i="1"/>
  <c r="BG15" i="1" s="1"/>
  <c r="BJ7" i="1"/>
  <c r="BG7" i="1" s="1"/>
  <c r="I16" i="1"/>
  <c r="AP16" i="1"/>
  <c r="AS16" i="1"/>
  <c r="AH16" i="1" l="1"/>
  <c r="AI16" i="1" s="1"/>
  <c r="BI22" i="1"/>
  <c r="BF17" i="1"/>
  <c r="BF6" i="1"/>
  <c r="AQ23" i="6"/>
  <c r="AQ17" i="6"/>
  <c r="AK22" i="2"/>
  <c r="AK16" i="2"/>
  <c r="AH22" i="2"/>
  <c r="AH16" i="2"/>
  <c r="AE22" i="2"/>
  <c r="AE16" i="2"/>
  <c r="AB22" i="2"/>
  <c r="AB16" i="2"/>
  <c r="Y22" i="2"/>
  <c r="Y16" i="2"/>
  <c r="V22" i="2"/>
  <c r="V16" i="2"/>
  <c r="S22" i="2"/>
  <c r="S16" i="2"/>
  <c r="P22" i="2"/>
  <c r="P16" i="2"/>
  <c r="M22" i="2"/>
  <c r="M16" i="2"/>
  <c r="J22" i="2"/>
  <c r="J16" i="2"/>
  <c r="G22" i="2"/>
  <c r="G16" i="2"/>
  <c r="D22" i="2"/>
  <c r="D16" i="2"/>
  <c r="BD23" i="6"/>
  <c r="BD17" i="6"/>
  <c r="BA23" i="6"/>
  <c r="BA17" i="6"/>
  <c r="AX23" i="6"/>
  <c r="AX17" i="6"/>
  <c r="AU23" i="6"/>
  <c r="AU17" i="6"/>
  <c r="AR23" i="6"/>
  <c r="AR17" i="6"/>
  <c r="AO23" i="6"/>
  <c r="AO17" i="6"/>
  <c r="AM23" i="6"/>
  <c r="AM17" i="6"/>
  <c r="AG23" i="6"/>
  <c r="AG17" i="6"/>
  <c r="AD23" i="6"/>
  <c r="AD17" i="6"/>
  <c r="AA23" i="6"/>
  <c r="AA17" i="6"/>
  <c r="X23" i="6"/>
  <c r="X17" i="6"/>
  <c r="Q23" i="6"/>
  <c r="P23" i="6"/>
  <c r="Q17" i="6"/>
  <c r="Q24" i="6" s="1"/>
  <c r="P17" i="6"/>
  <c r="P24" i="6" s="1"/>
  <c r="L23" i="6"/>
  <c r="L17" i="6"/>
  <c r="I23" i="6"/>
  <c r="I17" i="6"/>
  <c r="E10" i="6"/>
  <c r="G23" i="6"/>
  <c r="G17" i="6"/>
  <c r="D23" i="6"/>
  <c r="D17" i="6"/>
  <c r="BM22" i="1"/>
  <c r="BM16" i="1"/>
  <c r="BJ22" i="1"/>
  <c r="BG22" i="1"/>
  <c r="BC22" i="1"/>
  <c r="BC16" i="1"/>
  <c r="AZ22" i="1"/>
  <c r="AZ16" i="1"/>
  <c r="AW22" i="1"/>
  <c r="AW16" i="1"/>
  <c r="AT22" i="1"/>
  <c r="AT16" i="1"/>
  <c r="AQ22" i="1"/>
  <c r="AQ16" i="1"/>
  <c r="AN22" i="1"/>
  <c r="AN16" i="1"/>
  <c r="AE22" i="1"/>
  <c r="AE16" i="1"/>
  <c r="AB22" i="1"/>
  <c r="AB16" i="1"/>
  <c r="Y22" i="1"/>
  <c r="Y16" i="1"/>
  <c r="V22" i="1"/>
  <c r="V16" i="1"/>
  <c r="S22" i="1"/>
  <c r="S16" i="1"/>
  <c r="P22" i="1"/>
  <c r="P16" i="1"/>
  <c r="M22" i="1"/>
  <c r="M16" i="1"/>
  <c r="J22" i="1"/>
  <c r="J16" i="1"/>
  <c r="G22" i="1"/>
  <c r="G16" i="1"/>
  <c r="D22" i="1"/>
  <c r="D16" i="1"/>
  <c r="Y22" i="4"/>
  <c r="Y16" i="4"/>
  <c r="AB22" i="4"/>
  <c r="AB16" i="4"/>
  <c r="AE22" i="4"/>
  <c r="AE16" i="4"/>
  <c r="AG22" i="4"/>
  <c r="AG16" i="4"/>
  <c r="AI22" i="4"/>
  <c r="AI16" i="4"/>
  <c r="AN23" i="4"/>
  <c r="AM23" i="4"/>
  <c r="AN22" i="4"/>
  <c r="AM22" i="4"/>
  <c r="AN16" i="4"/>
  <c r="AM16" i="4"/>
  <c r="AL23" i="4"/>
  <c r="AK23" i="4"/>
  <c r="AL22" i="4"/>
  <c r="AK22" i="4"/>
  <c r="AL16" i="4"/>
  <c r="AK16" i="4"/>
  <c r="V6" i="4"/>
  <c r="W21" i="4"/>
  <c r="W20" i="4"/>
  <c r="W19" i="4"/>
  <c r="W18" i="4"/>
  <c r="W17" i="4"/>
  <c r="W15" i="4"/>
  <c r="W14" i="4"/>
  <c r="W13" i="4"/>
  <c r="W12" i="4"/>
  <c r="W11" i="4"/>
  <c r="W10" i="4"/>
  <c r="W9" i="4"/>
  <c r="W8" i="4"/>
  <c r="W7" i="4"/>
  <c r="W6" i="4"/>
  <c r="X16" i="4"/>
  <c r="X22" i="4"/>
  <c r="U23" i="4"/>
  <c r="U22" i="4"/>
  <c r="U16" i="4"/>
  <c r="R22" i="4"/>
  <c r="R16" i="4"/>
  <c r="K16" i="4"/>
  <c r="K22" i="4"/>
  <c r="G22" i="4"/>
  <c r="F22" i="4"/>
  <c r="G16" i="4"/>
  <c r="G23" i="4" s="1"/>
  <c r="F16" i="4"/>
  <c r="F23" i="4" s="1"/>
  <c r="D22" i="4"/>
  <c r="C22" i="4"/>
  <c r="D16" i="4"/>
  <c r="D23" i="4" s="1"/>
  <c r="C16" i="4"/>
  <c r="C23" i="4" s="1"/>
  <c r="AI23" i="4" l="1"/>
  <c r="AG23" i="4"/>
  <c r="W23" i="4"/>
  <c r="R23" i="4"/>
  <c r="W22" i="4"/>
  <c r="I24" i="6"/>
  <c r="L24" i="6"/>
  <c r="X24" i="6"/>
  <c r="AA24" i="6"/>
  <c r="AD24" i="6"/>
  <c r="AG24" i="6"/>
  <c r="AM24" i="6"/>
  <c r="AO24" i="6"/>
  <c r="AR24" i="6"/>
  <c r="AU24" i="6"/>
  <c r="AX24" i="6"/>
  <c r="BA24" i="6"/>
  <c r="BD24" i="6"/>
  <c r="D23" i="2"/>
  <c r="G23" i="2"/>
  <c r="J23" i="2"/>
  <c r="M23" i="2"/>
  <c r="P23" i="2"/>
  <c r="S23" i="2"/>
  <c r="V23" i="2"/>
  <c r="Y23" i="2"/>
  <c r="AB23" i="2"/>
  <c r="AE23" i="2"/>
  <c r="AH23" i="2"/>
  <c r="AK23" i="2"/>
  <c r="AE23" i="4"/>
  <c r="AB23" i="4"/>
  <c r="Y23" i="4"/>
  <c r="D23" i="1"/>
  <c r="G23" i="1"/>
  <c r="J23" i="1"/>
  <c r="M23" i="1"/>
  <c r="P23" i="1"/>
  <c r="S23" i="1"/>
  <c r="V23" i="1"/>
  <c r="Y23" i="1"/>
  <c r="AB23" i="1"/>
  <c r="AE23" i="1"/>
  <c r="AN23" i="1"/>
  <c r="AQ23" i="1"/>
  <c r="AT23" i="1"/>
  <c r="AW23" i="1"/>
  <c r="AZ23" i="1"/>
  <c r="BC23" i="1"/>
  <c r="BM23" i="1"/>
  <c r="AN24" i="1" s="1"/>
  <c r="G24" i="6"/>
  <c r="X23" i="4"/>
  <c r="W16" i="4"/>
  <c r="K23" i="4"/>
  <c r="L22" i="4"/>
  <c r="L16" i="4"/>
  <c r="J24" i="1" l="1"/>
  <c r="AZ24" i="1"/>
  <c r="AB24" i="1"/>
  <c r="V24" i="1"/>
  <c r="P24" i="1"/>
  <c r="D24" i="1"/>
  <c r="AW24" i="1"/>
  <c r="AQ24" i="1"/>
  <c r="AE24" i="1"/>
  <c r="Y24" i="1"/>
  <c r="S24" i="1"/>
  <c r="M24" i="1"/>
  <c r="G24" i="1"/>
  <c r="BM24" i="1"/>
  <c r="BC24" i="1"/>
  <c r="AT24" i="1"/>
  <c r="J16" i="4"/>
  <c r="J22" i="4"/>
  <c r="L23" i="4"/>
  <c r="J23" i="4" l="1"/>
  <c r="U22" i="6" l="1"/>
  <c r="U21" i="6"/>
  <c r="U20" i="6"/>
  <c r="U19" i="6"/>
  <c r="U18" i="6"/>
  <c r="U16" i="6"/>
  <c r="U15" i="6"/>
  <c r="U14" i="6"/>
  <c r="U13" i="6"/>
  <c r="U12" i="6"/>
  <c r="U11" i="6"/>
  <c r="U10" i="6"/>
  <c r="U9" i="6"/>
  <c r="U8" i="6"/>
  <c r="U7" i="6"/>
  <c r="S23" i="6"/>
  <c r="S17" i="6"/>
  <c r="O23" i="6"/>
  <c r="O17" i="6"/>
  <c r="S24" i="6" l="1"/>
  <c r="U23" i="6"/>
  <c r="O24" i="6"/>
  <c r="U17" i="6"/>
  <c r="U24" i="6" s="1"/>
  <c r="AK22" i="1" l="1"/>
  <c r="AH22" i="1" s="1"/>
  <c r="AI22" i="1" s="1"/>
  <c r="V7" i="4"/>
  <c r="V8" i="4"/>
  <c r="V9" i="4"/>
  <c r="V10" i="4"/>
  <c r="V11" i="4"/>
  <c r="V12" i="4"/>
  <c r="V13" i="4"/>
  <c r="V14" i="4"/>
  <c r="V15" i="4"/>
  <c r="I21" i="4"/>
  <c r="I20" i="4"/>
  <c r="I19" i="4"/>
  <c r="I18" i="4"/>
  <c r="I17" i="4"/>
  <c r="I15" i="4"/>
  <c r="I14" i="4"/>
  <c r="I13" i="4"/>
  <c r="I12" i="4"/>
  <c r="I11" i="4"/>
  <c r="I10" i="4"/>
  <c r="I9" i="4"/>
  <c r="I8" i="4"/>
  <c r="I7" i="4"/>
  <c r="I6" i="4"/>
  <c r="AQ21" i="2" l="1"/>
  <c r="AQ20" i="2"/>
  <c r="AQ19" i="2"/>
  <c r="AQ18" i="2"/>
  <c r="AQ17" i="2"/>
  <c r="AQ15" i="2"/>
  <c r="AQ14" i="2"/>
  <c r="AQ13" i="2"/>
  <c r="AQ12" i="2"/>
  <c r="AQ11" i="2"/>
  <c r="AQ10" i="2"/>
  <c r="AQ9" i="2"/>
  <c r="AQ8" i="2"/>
  <c r="AQ7" i="2"/>
  <c r="AQ6" i="2"/>
  <c r="AP21" i="2"/>
  <c r="AP20" i="2"/>
  <c r="AP19" i="2"/>
  <c r="AP18" i="2"/>
  <c r="AP17" i="2"/>
  <c r="AP15" i="2"/>
  <c r="AP14" i="2"/>
  <c r="AP13" i="2"/>
  <c r="AP12" i="2"/>
  <c r="AP11" i="2"/>
  <c r="AP10" i="2"/>
  <c r="AP9" i="2"/>
  <c r="AP8" i="2"/>
  <c r="AP7" i="2"/>
  <c r="AP6" i="2"/>
  <c r="BI9" i="1" l="1"/>
  <c r="BF9" i="1" l="1"/>
  <c r="BI16" i="1"/>
  <c r="BI23" i="1" s="1"/>
  <c r="AF6" i="1"/>
  <c r="AF7" i="1"/>
  <c r="AF8" i="1"/>
  <c r="AF9" i="1"/>
  <c r="AF10" i="1"/>
  <c r="AF11" i="1"/>
  <c r="AF12" i="1"/>
  <c r="AF13" i="1"/>
  <c r="AF14" i="1"/>
  <c r="AF15" i="1"/>
  <c r="BM5" i="1" l="1"/>
  <c r="BM4" i="1"/>
  <c r="AF21" i="1"/>
  <c r="AF20" i="1"/>
  <c r="AF19" i="1"/>
  <c r="AF18" i="1"/>
  <c r="AF17" i="1"/>
  <c r="AQ4" i="2"/>
  <c r="AP4" i="2"/>
  <c r="AN4" i="2"/>
  <c r="AM4" i="2"/>
  <c r="AK4" i="2"/>
  <c r="AJ4" i="2"/>
  <c r="AH4" i="2"/>
  <c r="AG4" i="2"/>
  <c r="AE4" i="2"/>
  <c r="AD4" i="2"/>
  <c r="AB4" i="2"/>
  <c r="AA4" i="2"/>
  <c r="Y4" i="2"/>
  <c r="X4" i="2"/>
  <c r="V4" i="2"/>
  <c r="U4" i="2"/>
  <c r="S4" i="2"/>
  <c r="R4" i="2"/>
  <c r="P4" i="2"/>
  <c r="O4" i="2"/>
  <c r="M4" i="2"/>
  <c r="L4" i="2"/>
  <c r="J4" i="2"/>
  <c r="I4" i="2"/>
  <c r="G4" i="2"/>
  <c r="F4" i="2"/>
  <c r="AM6" i="6"/>
  <c r="AL6" i="6"/>
  <c r="U6" i="6"/>
  <c r="T6" i="6"/>
  <c r="G6" i="6"/>
  <c r="F6" i="6"/>
  <c r="S6" i="6"/>
  <c r="R6" i="6"/>
  <c r="BJ5" i="6"/>
  <c r="BI5" i="6"/>
  <c r="BG5" i="6"/>
  <c r="BF5" i="6"/>
  <c r="BD5" i="6"/>
  <c r="BC5" i="6"/>
  <c r="BA5" i="6"/>
  <c r="AZ5" i="6"/>
  <c r="AX5" i="6"/>
  <c r="AW5" i="6"/>
  <c r="AU5" i="6"/>
  <c r="AT5" i="6"/>
  <c r="AR5" i="6"/>
  <c r="AQ5" i="6"/>
  <c r="AO5" i="6"/>
  <c r="AN5" i="6"/>
  <c r="AJ5" i="6"/>
  <c r="AI5" i="6"/>
  <c r="AG5" i="6"/>
  <c r="AF5" i="6"/>
  <c r="X5" i="6"/>
  <c r="W5" i="6"/>
  <c r="L5" i="6"/>
  <c r="K5" i="6"/>
  <c r="I5" i="6"/>
  <c r="H5" i="6"/>
  <c r="BL4" i="1"/>
  <c r="BJ5" i="1"/>
  <c r="BI5" i="1"/>
  <c r="BJ4" i="1"/>
  <c r="BI4" i="1"/>
  <c r="BG5" i="1"/>
  <c r="BF5" i="1"/>
  <c r="BG4" i="1"/>
  <c r="BF4" i="1"/>
  <c r="BE5" i="1"/>
  <c r="BD5" i="1"/>
  <c r="BC5" i="1"/>
  <c r="BB5" i="1"/>
  <c r="AZ4" i="1"/>
  <c r="AY4" i="1"/>
  <c r="AW4" i="1"/>
  <c r="AV4" i="1"/>
  <c r="AT4" i="1"/>
  <c r="AS4" i="1"/>
  <c r="AQ4" i="1"/>
  <c r="AP4" i="1"/>
  <c r="AN4" i="1"/>
  <c r="AM4" i="1"/>
  <c r="AK4" i="1"/>
  <c r="AJ4" i="1"/>
  <c r="AH4" i="1"/>
  <c r="AG4" i="1"/>
  <c r="AE4" i="1"/>
  <c r="AD4" i="1"/>
  <c r="AB5" i="1"/>
  <c r="AA5" i="1"/>
  <c r="Y5" i="1"/>
  <c r="X5" i="1"/>
  <c r="U4" i="1"/>
  <c r="V4" i="1"/>
  <c r="S4" i="1"/>
  <c r="R4" i="1"/>
  <c r="P4" i="1"/>
  <c r="O4" i="1"/>
  <c r="AN5" i="4"/>
  <c r="AM5" i="4"/>
  <c r="AL5" i="4"/>
  <c r="AK5" i="4"/>
  <c r="AI5" i="4"/>
  <c r="AH5" i="4"/>
  <c r="AG5" i="4"/>
  <c r="AF5" i="4"/>
  <c r="AE5" i="4"/>
  <c r="AD5" i="4"/>
  <c r="AB5" i="4"/>
  <c r="AA5" i="4"/>
  <c r="Y5" i="4"/>
  <c r="X5" i="4"/>
  <c r="W5" i="4"/>
  <c r="V5" i="4"/>
  <c r="U5" i="4"/>
  <c r="T5" i="4"/>
  <c r="R5" i="4"/>
  <c r="Q5" i="4"/>
  <c r="P5" i="4"/>
  <c r="O5" i="4"/>
  <c r="N5" i="4"/>
  <c r="M5" i="4"/>
  <c r="L5" i="4"/>
  <c r="K5" i="4"/>
  <c r="J5" i="4"/>
  <c r="I5" i="4"/>
  <c r="G5" i="4"/>
  <c r="F5" i="4"/>
  <c r="T23" i="4" l="1"/>
  <c r="T7" i="6"/>
  <c r="V7" i="6" s="1"/>
  <c r="AJ22" i="6"/>
  <c r="AJ21" i="6"/>
  <c r="AJ20" i="6"/>
  <c r="AJ19" i="6"/>
  <c r="AJ18" i="6"/>
  <c r="AJ16" i="6"/>
  <c r="AJ15" i="6"/>
  <c r="AJ14" i="6"/>
  <c r="AJ13" i="6"/>
  <c r="AJ12" i="6"/>
  <c r="AJ11" i="6"/>
  <c r="AJ10" i="6"/>
  <c r="AJ9" i="6"/>
  <c r="AJ8" i="6"/>
  <c r="AJ7" i="6"/>
  <c r="AI22" i="6"/>
  <c r="AI21" i="6"/>
  <c r="AK21" i="6" s="1"/>
  <c r="AI20" i="6"/>
  <c r="AI19" i="6"/>
  <c r="AK19" i="6" s="1"/>
  <c r="AI18" i="6"/>
  <c r="AI16" i="6"/>
  <c r="AI15" i="6"/>
  <c r="AI14" i="6"/>
  <c r="AI13" i="6"/>
  <c r="AI12" i="6"/>
  <c r="AI11" i="6"/>
  <c r="AI10" i="6"/>
  <c r="AK10" i="6" s="1"/>
  <c r="AI9" i="6"/>
  <c r="AI8" i="6"/>
  <c r="BK21" i="1"/>
  <c r="BK20" i="1"/>
  <c r="BK19" i="1"/>
  <c r="BK17" i="1"/>
  <c r="BK15" i="1"/>
  <c r="BK14" i="1"/>
  <c r="BK13" i="1"/>
  <c r="BK12" i="1"/>
  <c r="BK10" i="1"/>
  <c r="BK9" i="1"/>
  <c r="BK8" i="1"/>
  <c r="BK7" i="1"/>
  <c r="BL22" i="1"/>
  <c r="BN22" i="1" s="1"/>
  <c r="BF22" i="1"/>
  <c r="BH22" i="1" s="1"/>
  <c r="BB22" i="1"/>
  <c r="AY22" i="1"/>
  <c r="BA22" i="1" s="1"/>
  <c r="AV22" i="1"/>
  <c r="AS22" i="1"/>
  <c r="AU22" i="1" s="1"/>
  <c r="AP22" i="1"/>
  <c r="AM22" i="1"/>
  <c r="AO22" i="1" s="1"/>
  <c r="AD22" i="1"/>
  <c r="AF22" i="1" s="1"/>
  <c r="AA22" i="1"/>
  <c r="X22" i="1"/>
  <c r="Z22" i="1" s="1"/>
  <c r="U22" i="1"/>
  <c r="R22" i="1"/>
  <c r="T22" i="1" s="1"/>
  <c r="O22" i="1"/>
  <c r="Q22" i="1" s="1"/>
  <c r="L22" i="1"/>
  <c r="N22" i="1" s="1"/>
  <c r="I22" i="1"/>
  <c r="K22" i="1" s="1"/>
  <c r="F22" i="1"/>
  <c r="C22" i="1"/>
  <c r="BL16" i="1"/>
  <c r="BF16" i="1"/>
  <c r="BB16" i="1"/>
  <c r="AY16" i="1"/>
  <c r="BA16" i="1" s="1"/>
  <c r="AV16" i="1"/>
  <c r="AP23" i="1"/>
  <c r="AM16" i="1"/>
  <c r="AD16" i="1"/>
  <c r="AA16" i="1"/>
  <c r="AC16" i="1" s="1"/>
  <c r="X16" i="1"/>
  <c r="Z16" i="1" s="1"/>
  <c r="U16" i="1"/>
  <c r="W16" i="1" s="1"/>
  <c r="R16" i="1"/>
  <c r="T16" i="1" s="1"/>
  <c r="O16" i="1"/>
  <c r="Q16" i="1" s="1"/>
  <c r="L16" i="1"/>
  <c r="N16" i="1" s="1"/>
  <c r="F16" i="1"/>
  <c r="C16" i="1"/>
  <c r="Z6" i="4"/>
  <c r="AC6" i="4"/>
  <c r="O22" i="4"/>
  <c r="O23" i="4" s="1"/>
  <c r="X20" i="15"/>
  <c r="X19" i="15"/>
  <c r="X18" i="15"/>
  <c r="X17" i="15"/>
  <c r="X16" i="15"/>
  <c r="X21" i="15" s="1"/>
  <c r="X14" i="15"/>
  <c r="X13" i="15"/>
  <c r="X12" i="15"/>
  <c r="X11" i="15"/>
  <c r="X10" i="15"/>
  <c r="X9" i="15"/>
  <c r="X8" i="15"/>
  <c r="X7" i="15"/>
  <c r="X6" i="15"/>
  <c r="X5" i="15"/>
  <c r="W20" i="15"/>
  <c r="W19" i="15"/>
  <c r="W18" i="15"/>
  <c r="W17" i="15"/>
  <c r="W16" i="15"/>
  <c r="W14" i="15"/>
  <c r="W13" i="15"/>
  <c r="W12" i="15"/>
  <c r="W11" i="15"/>
  <c r="W10" i="15"/>
  <c r="W9" i="15"/>
  <c r="W8" i="15"/>
  <c r="W7" i="15"/>
  <c r="W6" i="15"/>
  <c r="W5" i="15"/>
  <c r="AB21" i="21"/>
  <c r="AB20" i="21"/>
  <c r="AB19" i="21"/>
  <c r="AB18" i="21"/>
  <c r="AB17" i="21"/>
  <c r="AB15" i="21"/>
  <c r="AB14" i="21"/>
  <c r="AB13" i="21"/>
  <c r="AB12" i="21"/>
  <c r="AB11" i="21"/>
  <c r="AB10" i="21"/>
  <c r="AB9" i="21"/>
  <c r="AB8" i="21"/>
  <c r="AB7" i="21"/>
  <c r="AB6" i="21"/>
  <c r="AC22" i="21"/>
  <c r="AC16" i="21"/>
  <c r="CH22" i="10"/>
  <c r="CH21" i="10"/>
  <c r="CH20" i="10"/>
  <c r="CH19" i="10"/>
  <c r="CH18" i="10"/>
  <c r="CH16" i="10"/>
  <c r="CH15" i="10"/>
  <c r="CH14" i="10"/>
  <c r="CH13" i="10"/>
  <c r="CH12" i="10"/>
  <c r="CH11" i="10"/>
  <c r="CH10" i="10"/>
  <c r="CH9" i="10"/>
  <c r="CH8" i="10"/>
  <c r="CG22" i="10"/>
  <c r="CG21" i="10"/>
  <c r="CG20" i="10"/>
  <c r="CG18" i="10"/>
  <c r="CG15" i="10"/>
  <c r="CG14" i="10"/>
  <c r="CG13" i="10"/>
  <c r="CG12" i="10"/>
  <c r="CG11" i="10"/>
  <c r="CG10" i="10"/>
  <c r="CG9" i="10"/>
  <c r="CG8" i="10"/>
  <c r="CG7" i="10"/>
  <c r="AY17" i="10"/>
  <c r="AY23" i="10"/>
  <c r="AY24" i="10" s="1"/>
  <c r="I6" i="16"/>
  <c r="I7" i="16"/>
  <c r="I8" i="16"/>
  <c r="I9" i="16"/>
  <c r="I10" i="16"/>
  <c r="I11" i="16"/>
  <c r="I12" i="16"/>
  <c r="I13" i="16"/>
  <c r="I14" i="16"/>
  <c r="I5" i="16"/>
  <c r="R17" i="6"/>
  <c r="AZ17" i="6"/>
  <c r="CO8" i="10"/>
  <c r="CO9" i="10"/>
  <c r="CO10" i="10"/>
  <c r="CO11" i="10"/>
  <c r="CO12" i="10"/>
  <c r="CO13" i="10"/>
  <c r="CO14" i="10"/>
  <c r="CO15" i="10"/>
  <c r="CO16" i="10"/>
  <c r="CO18" i="10"/>
  <c r="CO19" i="10"/>
  <c r="CO20" i="10"/>
  <c r="CO21" i="10"/>
  <c r="CO22" i="10"/>
  <c r="CO7" i="10"/>
  <c r="CL22" i="10"/>
  <c r="CL8" i="10"/>
  <c r="CL9" i="10"/>
  <c r="CL10" i="10"/>
  <c r="CL11" i="10"/>
  <c r="CL12" i="10"/>
  <c r="CL13" i="10"/>
  <c r="CL14" i="10"/>
  <c r="CL15" i="10"/>
  <c r="CL16" i="10"/>
  <c r="CL18" i="10"/>
  <c r="CL19" i="10"/>
  <c r="CL20" i="10"/>
  <c r="CL21" i="10"/>
  <c r="CL7" i="10"/>
  <c r="AJ7" i="10"/>
  <c r="AJ8" i="10"/>
  <c r="CD8" i="10" s="1"/>
  <c r="AJ9" i="10"/>
  <c r="AJ10" i="10"/>
  <c r="AJ11" i="10"/>
  <c r="AJ12" i="10"/>
  <c r="AJ13" i="10"/>
  <c r="AJ14" i="10"/>
  <c r="CD14" i="10" s="1"/>
  <c r="AJ15" i="10"/>
  <c r="AJ16" i="10"/>
  <c r="CD16" i="10" s="1"/>
  <c r="AO18" i="10"/>
  <c r="P15" i="14"/>
  <c r="L15" i="14"/>
  <c r="R18" i="20"/>
  <c r="AN8" i="17"/>
  <c r="AN9" i="17"/>
  <c r="CE23" i="10"/>
  <c r="Q16" i="21"/>
  <c r="C23" i="19"/>
  <c r="D23" i="19"/>
  <c r="E23" i="19"/>
  <c r="F17" i="10"/>
  <c r="AA16" i="4"/>
  <c r="AC16" i="4" s="1"/>
  <c r="J21" i="16"/>
  <c r="J15" i="16"/>
  <c r="G21" i="16"/>
  <c r="G15" i="16"/>
  <c r="C21" i="16"/>
  <c r="C15" i="16"/>
  <c r="B15" i="16"/>
  <c r="B21" i="16"/>
  <c r="AF21" i="15"/>
  <c r="AF15" i="15"/>
  <c r="AF22" i="15"/>
  <c r="AD21" i="15"/>
  <c r="AC21" i="15"/>
  <c r="AD15" i="15"/>
  <c r="AD22" i="15"/>
  <c r="AB21" i="15"/>
  <c r="AB15" i="15"/>
  <c r="Z21" i="15"/>
  <c r="Z15" i="15"/>
  <c r="T21" i="15"/>
  <c r="S21" i="15"/>
  <c r="T15" i="15"/>
  <c r="T22" i="15" s="1"/>
  <c r="O21" i="15"/>
  <c r="O15" i="15"/>
  <c r="Q5" i="15"/>
  <c r="R5" i="15" s="1"/>
  <c r="U5" i="15"/>
  <c r="V5" i="15"/>
  <c r="Y5" i="15"/>
  <c r="L21" i="15"/>
  <c r="L15" i="15"/>
  <c r="H21" i="15"/>
  <c r="I16" i="15"/>
  <c r="J16" i="15"/>
  <c r="H15" i="15"/>
  <c r="D21" i="15"/>
  <c r="D15" i="15"/>
  <c r="X21" i="14"/>
  <c r="X15" i="14"/>
  <c r="S21" i="14"/>
  <c r="S15" i="14"/>
  <c r="N21" i="14"/>
  <c r="H21" i="14"/>
  <c r="G21" i="14"/>
  <c r="H15" i="14"/>
  <c r="H22" i="14"/>
  <c r="D21" i="14"/>
  <c r="D15" i="14"/>
  <c r="U16" i="2"/>
  <c r="W16" i="2" s="1"/>
  <c r="U22" i="2"/>
  <c r="W22" i="2" s="1"/>
  <c r="AQ22" i="2"/>
  <c r="AQ16" i="2"/>
  <c r="AN22" i="2"/>
  <c r="AN16" i="2"/>
  <c r="AN23" i="2" s="1"/>
  <c r="AE24" i="20"/>
  <c r="AE18" i="20"/>
  <c r="Y24" i="20"/>
  <c r="Y18" i="20"/>
  <c r="Y25" i="20" s="1"/>
  <c r="V24" i="20"/>
  <c r="V18" i="20"/>
  <c r="S24" i="20"/>
  <c r="S18" i="20"/>
  <c r="P24" i="20"/>
  <c r="P18" i="20"/>
  <c r="M24" i="20"/>
  <c r="M18" i="20"/>
  <c r="J24" i="20"/>
  <c r="J18" i="20"/>
  <c r="F24" i="20"/>
  <c r="F18" i="20"/>
  <c r="C24" i="20"/>
  <c r="C18" i="20"/>
  <c r="BG22" i="6"/>
  <c r="BG21" i="6"/>
  <c r="BG20" i="6"/>
  <c r="BG19" i="6"/>
  <c r="BG18" i="6"/>
  <c r="BG16" i="6"/>
  <c r="BG15" i="6"/>
  <c r="BG14" i="6"/>
  <c r="BG13" i="6"/>
  <c r="BG12" i="6"/>
  <c r="BG11" i="6"/>
  <c r="BG10" i="6"/>
  <c r="BG9" i="6"/>
  <c r="BG8" i="6"/>
  <c r="BG7" i="6"/>
  <c r="T18" i="6"/>
  <c r="V18" i="6" s="1"/>
  <c r="T19" i="6"/>
  <c r="V19" i="6" s="1"/>
  <c r="AS23" i="17"/>
  <c r="AS17" i="17"/>
  <c r="AP23" i="17"/>
  <c r="AP17" i="17"/>
  <c r="AM23" i="17"/>
  <c r="AM17" i="17"/>
  <c r="AJ23" i="17"/>
  <c r="AJ17" i="17"/>
  <c r="AG23" i="17"/>
  <c r="AG17" i="17"/>
  <c r="AD23" i="17"/>
  <c r="AD17" i="17"/>
  <c r="AA23" i="17"/>
  <c r="AA17" i="17"/>
  <c r="V23" i="17"/>
  <c r="V17" i="17"/>
  <c r="S23" i="17"/>
  <c r="S17" i="17"/>
  <c r="P23" i="17"/>
  <c r="P17" i="17"/>
  <c r="M23" i="17"/>
  <c r="M17" i="17"/>
  <c r="J23" i="17"/>
  <c r="J17" i="17"/>
  <c r="G23" i="17"/>
  <c r="G17" i="17"/>
  <c r="D23" i="17"/>
  <c r="D17" i="17"/>
  <c r="AB23" i="10"/>
  <c r="AB17" i="10"/>
  <c r="V17" i="4"/>
  <c r="P22" i="4"/>
  <c r="P23" i="4" s="1"/>
  <c r="N16" i="4"/>
  <c r="N22" i="4"/>
  <c r="N23" i="4" s="1"/>
  <c r="H22" i="4"/>
  <c r="M23" i="10"/>
  <c r="BZ23" i="10"/>
  <c r="BZ17" i="10"/>
  <c r="BZ24" i="10" s="1"/>
  <c r="BW23" i="10"/>
  <c r="BX23" i="10"/>
  <c r="BX17" i="10"/>
  <c r="BU23" i="10"/>
  <c r="BU17" i="10"/>
  <c r="BR23" i="10"/>
  <c r="BR17" i="10"/>
  <c r="BO23" i="10"/>
  <c r="BO17" i="10"/>
  <c r="BL23" i="10"/>
  <c r="BL17" i="10"/>
  <c r="BI23" i="10"/>
  <c r="BI17" i="10"/>
  <c r="BF23" i="10"/>
  <c r="BF17" i="10"/>
  <c r="BC23" i="10"/>
  <c r="BC17" i="10"/>
  <c r="AZ23" i="10"/>
  <c r="AZ17" i="10"/>
  <c r="AW23" i="10"/>
  <c r="AW17" i="10"/>
  <c r="AT23" i="10"/>
  <c r="AT17" i="10"/>
  <c r="AQ23" i="10"/>
  <c r="AQ17" i="10"/>
  <c r="AQ24" i="10"/>
  <c r="AN23" i="10"/>
  <c r="AN17" i="10"/>
  <c r="AJ18" i="10"/>
  <c r="AL18" i="10"/>
  <c r="AK16" i="10"/>
  <c r="AK15" i="10"/>
  <c r="AK14" i="10"/>
  <c r="AK13" i="10"/>
  <c r="AK12" i="10"/>
  <c r="AK11" i="10"/>
  <c r="AK10" i="10"/>
  <c r="AK9" i="10"/>
  <c r="AK8" i="10"/>
  <c r="AK7" i="10"/>
  <c r="AK17" i="10" s="1"/>
  <c r="AK23" i="10"/>
  <c r="AH23" i="10"/>
  <c r="AH17" i="10"/>
  <c r="AE23" i="10"/>
  <c r="AE17" i="10"/>
  <c r="Y23" i="10"/>
  <c r="Y17" i="10"/>
  <c r="V23" i="10"/>
  <c r="V17" i="10"/>
  <c r="S23" i="10"/>
  <c r="S17" i="10"/>
  <c r="P23" i="10"/>
  <c r="P17" i="10"/>
  <c r="M17" i="10"/>
  <c r="J23" i="10"/>
  <c r="J17" i="10"/>
  <c r="G23" i="10"/>
  <c r="G17" i="10"/>
  <c r="CB23" i="10"/>
  <c r="CB17" i="10"/>
  <c r="D23" i="10"/>
  <c r="D17" i="10"/>
  <c r="B31" i="21"/>
  <c r="AT18" i="17"/>
  <c r="AQ9" i="17"/>
  <c r="X7" i="17"/>
  <c r="Y7" i="17" s="1"/>
  <c r="CD7" i="10"/>
  <c r="CG16" i="10"/>
  <c r="V21" i="4"/>
  <c r="V20" i="4"/>
  <c r="V19" i="4"/>
  <c r="V18" i="4"/>
  <c r="I22" i="4"/>
  <c r="I16" i="4"/>
  <c r="I20" i="16"/>
  <c r="I19" i="16"/>
  <c r="I18" i="16"/>
  <c r="I17" i="16"/>
  <c r="I16" i="16"/>
  <c r="Y20" i="15"/>
  <c r="Y19" i="15"/>
  <c r="Y18" i="15"/>
  <c r="Y17" i="15"/>
  <c r="Y16" i="15"/>
  <c r="Y14" i="15"/>
  <c r="Y13" i="15"/>
  <c r="Y12" i="15"/>
  <c r="Y11" i="15"/>
  <c r="Y10" i="15"/>
  <c r="Y9" i="15"/>
  <c r="Y8" i="15"/>
  <c r="Y7" i="15"/>
  <c r="Y6" i="15"/>
  <c r="N20" i="15"/>
  <c r="P20" i="15" s="1"/>
  <c r="N19" i="15"/>
  <c r="N18" i="15"/>
  <c r="P18" i="15"/>
  <c r="N17" i="15"/>
  <c r="N16" i="15"/>
  <c r="N21" i="15" s="1"/>
  <c r="N14" i="15"/>
  <c r="P14" i="15" s="1"/>
  <c r="N13" i="15"/>
  <c r="N12" i="15"/>
  <c r="P12" i="15"/>
  <c r="N11" i="15"/>
  <c r="N10" i="15"/>
  <c r="P10" i="15" s="1"/>
  <c r="N9" i="15"/>
  <c r="N8" i="15"/>
  <c r="P8" i="15" s="1"/>
  <c r="N7" i="15"/>
  <c r="N6" i="15"/>
  <c r="P6" i="15" s="1"/>
  <c r="N5" i="15"/>
  <c r="P5" i="15" s="1"/>
  <c r="AH22" i="6"/>
  <c r="AH20" i="6"/>
  <c r="AH19" i="6"/>
  <c r="AF7" i="10"/>
  <c r="AF20" i="10"/>
  <c r="AF19" i="10"/>
  <c r="AF16" i="10"/>
  <c r="AF14" i="10"/>
  <c r="AF10" i="10"/>
  <c r="AF9" i="10"/>
  <c r="AF8" i="10"/>
  <c r="AD23" i="10"/>
  <c r="AD17" i="10"/>
  <c r="C16" i="2"/>
  <c r="E16" i="2" s="1"/>
  <c r="H6" i="21"/>
  <c r="T16" i="6"/>
  <c r="V16" i="6" s="1"/>
  <c r="E16" i="4"/>
  <c r="T16" i="4"/>
  <c r="T22" i="4"/>
  <c r="J15" i="14"/>
  <c r="J21" i="14"/>
  <c r="AG8" i="20"/>
  <c r="L19" i="19"/>
  <c r="Q19" i="19" s="1"/>
  <c r="L20" i="19"/>
  <c r="Q20" i="19" s="1"/>
  <c r="L21" i="19"/>
  <c r="L22" i="19"/>
  <c r="Q22" i="19" s="1"/>
  <c r="L18" i="19"/>
  <c r="L8" i="19"/>
  <c r="L9" i="19"/>
  <c r="Q9" i="19" s="1"/>
  <c r="L10" i="19"/>
  <c r="L11" i="19"/>
  <c r="Q11" i="19" s="1"/>
  <c r="L12" i="19"/>
  <c r="Q12" i="19" s="1"/>
  <c r="L13" i="19"/>
  <c r="Q13" i="19" s="1"/>
  <c r="L14" i="19"/>
  <c r="L15" i="19"/>
  <c r="Q15" i="19" s="1"/>
  <c r="L16" i="19"/>
  <c r="L7" i="19"/>
  <c r="BF19" i="6"/>
  <c r="BF20" i="6"/>
  <c r="BF21" i="6"/>
  <c r="BF22" i="6"/>
  <c r="BF18" i="6"/>
  <c r="BF8" i="6"/>
  <c r="BF9" i="6"/>
  <c r="BF10" i="6"/>
  <c r="BF11" i="6"/>
  <c r="BH11" i="6" s="1"/>
  <c r="BF12" i="6"/>
  <c r="BF13" i="6"/>
  <c r="BF14" i="6"/>
  <c r="BF15" i="6"/>
  <c r="BH15" i="6" s="1"/>
  <c r="BF16" i="6"/>
  <c r="AW17" i="6"/>
  <c r="AF17" i="17"/>
  <c r="AF23" i="17"/>
  <c r="U17" i="17"/>
  <c r="U23" i="17"/>
  <c r="O17" i="17"/>
  <c r="O23" i="17"/>
  <c r="O24" i="17" s="1"/>
  <c r="L17" i="17"/>
  <c r="L23" i="17"/>
  <c r="I17" i="17"/>
  <c r="I23" i="17"/>
  <c r="I24" i="17" s="1"/>
  <c r="F17" i="17"/>
  <c r="F23" i="17"/>
  <c r="F24" i="17" s="1"/>
  <c r="C17" i="17"/>
  <c r="E17" i="17" s="1"/>
  <c r="C23" i="17"/>
  <c r="I23" i="10"/>
  <c r="I17" i="10"/>
  <c r="BY17" i="10"/>
  <c r="BY23" i="10"/>
  <c r="BW17" i="10"/>
  <c r="BW24" i="10" s="1"/>
  <c r="L17" i="10"/>
  <c r="L23" i="10"/>
  <c r="F23" i="10"/>
  <c r="C17" i="10"/>
  <c r="C23" i="10"/>
  <c r="F23" i="6"/>
  <c r="D17" i="19"/>
  <c r="F17" i="6"/>
  <c r="F24" i="6" s="1"/>
  <c r="R17" i="10"/>
  <c r="R23" i="10"/>
  <c r="AI17" i="17"/>
  <c r="AK17" i="17" s="1"/>
  <c r="AI23" i="17"/>
  <c r="T20" i="6"/>
  <c r="AJ19" i="10"/>
  <c r="AL19" i="10" s="1"/>
  <c r="AJ20" i="10"/>
  <c r="AL20" i="10" s="1"/>
  <c r="AJ21" i="10"/>
  <c r="AJ22" i="10"/>
  <c r="AL22" i="10" s="1"/>
  <c r="CD10" i="10"/>
  <c r="CD11" i="10"/>
  <c r="CD12" i="10"/>
  <c r="CD15" i="10"/>
  <c r="AO6" i="1"/>
  <c r="AA17" i="10"/>
  <c r="AA23" i="10"/>
  <c r="AC21" i="1"/>
  <c r="AC20" i="1"/>
  <c r="AC18" i="1"/>
  <c r="AC13" i="1"/>
  <c r="AC11" i="1"/>
  <c r="AC10" i="1"/>
  <c r="AC9" i="1"/>
  <c r="AC8" i="1"/>
  <c r="X17" i="10"/>
  <c r="X23" i="10"/>
  <c r="Z21" i="1"/>
  <c r="Z17" i="1"/>
  <c r="Z9" i="1"/>
  <c r="Z13" i="1"/>
  <c r="B23" i="19"/>
  <c r="AM36" i="10"/>
  <c r="F22" i="21"/>
  <c r="F16" i="21"/>
  <c r="H17" i="21"/>
  <c r="H18" i="21"/>
  <c r="H19" i="21"/>
  <c r="H20" i="21"/>
  <c r="H21" i="21"/>
  <c r="R17" i="21"/>
  <c r="BB17" i="10"/>
  <c r="BD17" i="10" s="1"/>
  <c r="BB23" i="10"/>
  <c r="V15" i="14"/>
  <c r="AI20" i="2"/>
  <c r="AH11" i="6"/>
  <c r="AB18" i="6"/>
  <c r="S6" i="4"/>
  <c r="S21" i="4"/>
  <c r="S20" i="4"/>
  <c r="S19" i="4"/>
  <c r="S18" i="4"/>
  <c r="S17" i="4"/>
  <c r="S15" i="4"/>
  <c r="S14" i="4"/>
  <c r="S13" i="4"/>
  <c r="S12" i="4"/>
  <c r="S11" i="4"/>
  <c r="S10" i="4"/>
  <c r="S9" i="4"/>
  <c r="S8" i="4"/>
  <c r="S7" i="4"/>
  <c r="CH7" i="10"/>
  <c r="N15" i="1"/>
  <c r="N13" i="1"/>
  <c r="N11" i="1"/>
  <c r="N9" i="1"/>
  <c r="N7" i="1"/>
  <c r="H20" i="1"/>
  <c r="H18" i="1"/>
  <c r="H15" i="1"/>
  <c r="H12" i="1"/>
  <c r="H9" i="1"/>
  <c r="H8" i="1"/>
  <c r="H7" i="1"/>
  <c r="T21" i="6"/>
  <c r="V21" i="6" s="1"/>
  <c r="T22" i="6"/>
  <c r="V8" i="6"/>
  <c r="T9" i="6"/>
  <c r="V9" i="6" s="1"/>
  <c r="T10" i="6"/>
  <c r="V10" i="6" s="1"/>
  <c r="T11" i="6"/>
  <c r="V11" i="6" s="1"/>
  <c r="T12" i="6"/>
  <c r="V12" i="6" s="1"/>
  <c r="T13" i="6"/>
  <c r="T14" i="6"/>
  <c r="V14" i="6" s="1"/>
  <c r="T15" i="6"/>
  <c r="V15" i="6" s="1"/>
  <c r="AK18" i="17"/>
  <c r="BG9" i="10"/>
  <c r="AF23" i="20"/>
  <c r="AF22" i="20"/>
  <c r="AF21" i="20"/>
  <c r="AF20" i="20"/>
  <c r="AF19" i="20"/>
  <c r="AF17" i="20"/>
  <c r="AF16" i="20"/>
  <c r="AF15" i="20"/>
  <c r="AF14" i="20"/>
  <c r="AF13" i="20"/>
  <c r="AF12" i="20"/>
  <c r="AF11" i="20"/>
  <c r="AF10" i="20"/>
  <c r="AF9" i="20"/>
  <c r="AF8" i="20"/>
  <c r="AC23" i="20"/>
  <c r="AC22" i="20"/>
  <c r="AC21" i="20"/>
  <c r="AC20" i="20"/>
  <c r="AC19" i="20"/>
  <c r="AC17" i="20"/>
  <c r="AC16" i="20"/>
  <c r="AC15" i="20"/>
  <c r="AC14" i="20"/>
  <c r="AC13" i="20"/>
  <c r="AC12" i="20"/>
  <c r="AC11" i="20"/>
  <c r="AC10" i="20"/>
  <c r="AC9" i="20"/>
  <c r="AC8" i="20"/>
  <c r="Z23" i="20"/>
  <c r="Z22" i="20"/>
  <c r="Z21" i="20"/>
  <c r="Z20" i="20"/>
  <c r="Z19" i="20"/>
  <c r="Z17" i="20"/>
  <c r="Z16" i="20"/>
  <c r="Z15" i="20"/>
  <c r="Z14" i="20"/>
  <c r="Z13" i="20"/>
  <c r="Z12" i="20"/>
  <c r="Z11" i="20"/>
  <c r="Z10" i="20"/>
  <c r="Z9" i="20"/>
  <c r="Z8" i="20"/>
  <c r="W23" i="20"/>
  <c r="W22" i="20"/>
  <c r="W21" i="20"/>
  <c r="W20" i="20"/>
  <c r="W19" i="20"/>
  <c r="W17" i="20"/>
  <c r="W16" i="20"/>
  <c r="W15" i="20"/>
  <c r="W14" i="20"/>
  <c r="W13" i="20"/>
  <c r="W12" i="20"/>
  <c r="W11" i="20"/>
  <c r="W10" i="20"/>
  <c r="W9" i="20"/>
  <c r="W8" i="20"/>
  <c r="T23" i="20"/>
  <c r="T22" i="20"/>
  <c r="T21" i="20"/>
  <c r="T20" i="20"/>
  <c r="T19" i="20"/>
  <c r="T17" i="20"/>
  <c r="T16" i="20"/>
  <c r="T15" i="20"/>
  <c r="T14" i="20"/>
  <c r="T13" i="20"/>
  <c r="T12" i="20"/>
  <c r="T11" i="20"/>
  <c r="T10" i="20"/>
  <c r="T9" i="20"/>
  <c r="T8" i="20"/>
  <c r="Q23" i="20"/>
  <c r="Q22" i="20"/>
  <c r="Q21" i="20"/>
  <c r="Q20" i="20"/>
  <c r="Q19" i="20"/>
  <c r="Q17" i="20"/>
  <c r="Q16" i="20"/>
  <c r="Q15" i="20"/>
  <c r="Q14" i="20"/>
  <c r="Q13" i="20"/>
  <c r="Q12" i="20"/>
  <c r="Q11" i="20"/>
  <c r="Q10" i="20"/>
  <c r="Q9" i="20"/>
  <c r="Q8" i="20"/>
  <c r="N23" i="20"/>
  <c r="N22" i="20"/>
  <c r="N21" i="20"/>
  <c r="N20" i="20"/>
  <c r="N19" i="20"/>
  <c r="N17" i="20"/>
  <c r="N16" i="20"/>
  <c r="N15" i="20"/>
  <c r="N14" i="20"/>
  <c r="N13" i="20"/>
  <c r="N12" i="20"/>
  <c r="N11" i="20"/>
  <c r="N10" i="20"/>
  <c r="N9" i="20"/>
  <c r="N8" i="20"/>
  <c r="K23" i="20"/>
  <c r="K22" i="20"/>
  <c r="K21" i="20"/>
  <c r="K20" i="20"/>
  <c r="K19" i="20"/>
  <c r="K17" i="20"/>
  <c r="K16" i="20"/>
  <c r="K15" i="20"/>
  <c r="K14" i="20"/>
  <c r="K13" i="20"/>
  <c r="K12" i="20"/>
  <c r="K11" i="20"/>
  <c r="K10" i="20"/>
  <c r="K9" i="20"/>
  <c r="K8" i="20"/>
  <c r="G8" i="20"/>
  <c r="H8" i="20" s="1"/>
  <c r="G23" i="20"/>
  <c r="H23" i="20" s="1"/>
  <c r="G22" i="20"/>
  <c r="H22" i="20" s="1"/>
  <c r="G21" i="20"/>
  <c r="H21" i="20" s="1"/>
  <c r="G20" i="20"/>
  <c r="H20" i="20" s="1"/>
  <c r="G19" i="20"/>
  <c r="H19" i="20" s="1"/>
  <c r="G17" i="20"/>
  <c r="H17" i="20" s="1"/>
  <c r="G16" i="20"/>
  <c r="H16" i="20" s="1"/>
  <c r="G15" i="20"/>
  <c r="H15" i="20" s="1"/>
  <c r="G14" i="20"/>
  <c r="H14" i="20" s="1"/>
  <c r="G13" i="20"/>
  <c r="H13" i="20" s="1"/>
  <c r="G12" i="20"/>
  <c r="H12" i="20" s="1"/>
  <c r="G11" i="20"/>
  <c r="H11" i="20" s="1"/>
  <c r="G10" i="20"/>
  <c r="H10" i="20" s="1"/>
  <c r="G9" i="20"/>
  <c r="H9" i="20" s="1"/>
  <c r="D23" i="20"/>
  <c r="D22" i="20"/>
  <c r="D21" i="20"/>
  <c r="D20" i="20"/>
  <c r="D19" i="20"/>
  <c r="D17" i="20"/>
  <c r="D16" i="20"/>
  <c r="D15" i="20"/>
  <c r="D14" i="20"/>
  <c r="D13" i="20"/>
  <c r="D12" i="20"/>
  <c r="D11" i="20"/>
  <c r="D10" i="20"/>
  <c r="D9" i="20"/>
  <c r="D8" i="20"/>
  <c r="AD24" i="20"/>
  <c r="AF24" i="20" s="1"/>
  <c r="AA24" i="20"/>
  <c r="AC24" i="20" s="1"/>
  <c r="X24" i="20"/>
  <c r="Z24" i="20" s="1"/>
  <c r="U24" i="20"/>
  <c r="W24" i="20" s="1"/>
  <c r="R24" i="20"/>
  <c r="O24" i="20"/>
  <c r="Q24" i="20" s="1"/>
  <c r="L24" i="20"/>
  <c r="I24" i="20"/>
  <c r="K24" i="20" s="1"/>
  <c r="E24" i="20"/>
  <c r="AD18" i="20"/>
  <c r="AF18" i="20" s="1"/>
  <c r="AA18" i="20"/>
  <c r="AC18" i="20" s="1"/>
  <c r="X18" i="20"/>
  <c r="Z18" i="20" s="1"/>
  <c r="U18" i="20"/>
  <c r="W18" i="20" s="1"/>
  <c r="T18" i="20"/>
  <c r="O18" i="20"/>
  <c r="Q18" i="20" s="1"/>
  <c r="L18" i="20"/>
  <c r="N18" i="20" s="1"/>
  <c r="I18" i="20"/>
  <c r="K18" i="20" s="1"/>
  <c r="E18" i="20"/>
  <c r="G18" i="20" s="1"/>
  <c r="H18" i="20" s="1"/>
  <c r="H6" i="4"/>
  <c r="Q22" i="4"/>
  <c r="S22" i="4" s="1"/>
  <c r="Q16" i="4"/>
  <c r="S16" i="4" s="1"/>
  <c r="I16" i="2"/>
  <c r="I22" i="2"/>
  <c r="K22" i="2" s="1"/>
  <c r="Y7" i="6"/>
  <c r="AE6" i="21"/>
  <c r="AJ6" i="21" s="1"/>
  <c r="AE21" i="21"/>
  <c r="AJ21" i="21" s="1"/>
  <c r="AE20" i="21"/>
  <c r="AJ20" i="21" s="1"/>
  <c r="AE19" i="21"/>
  <c r="AJ19" i="21" s="1"/>
  <c r="AE18" i="21"/>
  <c r="AJ18" i="21" s="1"/>
  <c r="AE17" i="21"/>
  <c r="AJ17" i="21" s="1"/>
  <c r="AE15" i="21"/>
  <c r="AJ15" i="21" s="1"/>
  <c r="AE14" i="21"/>
  <c r="AJ14" i="21" s="1"/>
  <c r="AE13" i="21"/>
  <c r="AJ13" i="21" s="1"/>
  <c r="AE12" i="21"/>
  <c r="AJ12" i="21" s="1"/>
  <c r="AE11" i="21"/>
  <c r="AJ11" i="21" s="1"/>
  <c r="AE10" i="21"/>
  <c r="AJ10" i="21" s="1"/>
  <c r="AE9" i="21"/>
  <c r="AJ9" i="21" s="1"/>
  <c r="AE8" i="21"/>
  <c r="AJ8" i="21" s="1"/>
  <c r="AE7" i="21"/>
  <c r="AJ7" i="21" s="1"/>
  <c r="AF16" i="21"/>
  <c r="AF22" i="21"/>
  <c r="AH16" i="21"/>
  <c r="AH22" i="21"/>
  <c r="AG16" i="21"/>
  <c r="AG22" i="21"/>
  <c r="AG23" i="21"/>
  <c r="AD16" i="21"/>
  <c r="AD22" i="21"/>
  <c r="AD23" i="21" s="1"/>
  <c r="AA16" i="21"/>
  <c r="AA22" i="21"/>
  <c r="Z16" i="21"/>
  <c r="Z22" i="21"/>
  <c r="Z23" i="21" s="1"/>
  <c r="Y16" i="21"/>
  <c r="Y22" i="21"/>
  <c r="X16" i="21"/>
  <c r="X22" i="21"/>
  <c r="W16" i="21"/>
  <c r="W22" i="21"/>
  <c r="V16" i="21"/>
  <c r="V22" i="21"/>
  <c r="V23" i="21"/>
  <c r="U16" i="21"/>
  <c r="U22" i="21"/>
  <c r="U23" i="21" s="1"/>
  <c r="T16" i="21"/>
  <c r="T22" i="21"/>
  <c r="T23" i="21" s="1"/>
  <c r="S16" i="21"/>
  <c r="S22" i="21"/>
  <c r="R6" i="21"/>
  <c r="R7" i="21"/>
  <c r="R8" i="21"/>
  <c r="R9" i="21"/>
  <c r="R10" i="21"/>
  <c r="R11" i="21"/>
  <c r="R12" i="21"/>
  <c r="R13" i="21"/>
  <c r="R14" i="21"/>
  <c r="R15" i="21"/>
  <c r="R18" i="21"/>
  <c r="R19" i="21"/>
  <c r="R20" i="21"/>
  <c r="R21" i="21"/>
  <c r="Q22" i="21"/>
  <c r="Q23" i="21" s="1"/>
  <c r="P16" i="21"/>
  <c r="P22" i="21"/>
  <c r="O16" i="21"/>
  <c r="O22" i="21"/>
  <c r="N16" i="21"/>
  <c r="N22" i="21"/>
  <c r="N23" i="21"/>
  <c r="M16" i="21"/>
  <c r="M22" i="21"/>
  <c r="M23" i="21" s="1"/>
  <c r="K16" i="21"/>
  <c r="K22" i="21"/>
  <c r="K23" i="21" s="1"/>
  <c r="L16" i="21"/>
  <c r="L22" i="21"/>
  <c r="E16" i="21"/>
  <c r="E22" i="21"/>
  <c r="E23" i="21" s="1"/>
  <c r="D16" i="21"/>
  <c r="D22" i="21"/>
  <c r="C16" i="21"/>
  <c r="C22" i="21"/>
  <c r="G16" i="21"/>
  <c r="G22" i="21"/>
  <c r="B16" i="21"/>
  <c r="B22" i="21"/>
  <c r="B23" i="21"/>
  <c r="J16" i="21"/>
  <c r="J22" i="21"/>
  <c r="J23" i="21" s="1"/>
  <c r="I16" i="21"/>
  <c r="I22" i="21"/>
  <c r="I23" i="21" s="1"/>
  <c r="H7" i="21"/>
  <c r="H8" i="21"/>
  <c r="H9" i="21"/>
  <c r="H10" i="21"/>
  <c r="H11" i="21"/>
  <c r="H12" i="21"/>
  <c r="H13" i="21"/>
  <c r="H14" i="21"/>
  <c r="H15" i="21"/>
  <c r="AI16" i="21"/>
  <c r="AI22" i="21"/>
  <c r="B18" i="20"/>
  <c r="D18" i="20" s="1"/>
  <c r="B24" i="20"/>
  <c r="D24" i="20" s="1"/>
  <c r="AG23" i="20"/>
  <c r="AG22" i="20"/>
  <c r="AG21" i="20"/>
  <c r="AG20" i="20"/>
  <c r="AG19" i="20"/>
  <c r="AG17" i="20"/>
  <c r="AG16" i="20"/>
  <c r="AG15" i="20"/>
  <c r="AG14" i="20"/>
  <c r="AG13" i="20"/>
  <c r="AG12" i="20"/>
  <c r="AG11" i="20"/>
  <c r="AG10" i="20"/>
  <c r="AG9" i="20"/>
  <c r="Q21" i="19"/>
  <c r="Q18" i="19"/>
  <c r="Q16" i="19"/>
  <c r="Q14" i="19"/>
  <c r="Q10" i="19"/>
  <c r="Q8" i="19"/>
  <c r="P23" i="19"/>
  <c r="O23" i="19"/>
  <c r="N23" i="19"/>
  <c r="M23" i="19"/>
  <c r="K23" i="19"/>
  <c r="J23" i="19"/>
  <c r="I23" i="19"/>
  <c r="H23" i="19"/>
  <c r="G23" i="19"/>
  <c r="F23" i="19"/>
  <c r="P17" i="19"/>
  <c r="O17" i="19"/>
  <c r="O24" i="19" s="1"/>
  <c r="N17" i="19"/>
  <c r="N24" i="19" s="1"/>
  <c r="M17" i="19"/>
  <c r="K17" i="19"/>
  <c r="K24" i="19" s="1"/>
  <c r="J17" i="19"/>
  <c r="J24" i="19" s="1"/>
  <c r="I17" i="19"/>
  <c r="I24" i="19" s="1"/>
  <c r="I26" i="19" s="1"/>
  <c r="H17" i="19"/>
  <c r="G17" i="19"/>
  <c r="F17" i="19"/>
  <c r="F24" i="19"/>
  <c r="F26" i="19" s="1"/>
  <c r="E17" i="19"/>
  <c r="E24" i="19" s="1"/>
  <c r="E26" i="19" s="1"/>
  <c r="C17" i="19"/>
  <c r="B17" i="19"/>
  <c r="BC23" i="6"/>
  <c r="BE23" i="6" s="1"/>
  <c r="AT17" i="6"/>
  <c r="AT23" i="6"/>
  <c r="BH21" i="1"/>
  <c r="BN21" i="1"/>
  <c r="E20" i="1"/>
  <c r="AO20" i="1"/>
  <c r="AR20" i="1"/>
  <c r="AX20" i="1"/>
  <c r="BN20" i="1"/>
  <c r="AO19" i="1"/>
  <c r="BH19" i="1"/>
  <c r="AX18" i="1"/>
  <c r="AO17" i="1"/>
  <c r="AR17" i="1"/>
  <c r="BH17" i="1"/>
  <c r="AR15" i="1"/>
  <c r="AO14" i="1"/>
  <c r="AR13" i="1"/>
  <c r="BH12" i="1"/>
  <c r="AR11" i="1"/>
  <c r="BH11" i="1"/>
  <c r="AO10" i="1"/>
  <c r="BH8" i="1"/>
  <c r="AR7" i="1"/>
  <c r="AX7" i="1"/>
  <c r="BA21" i="1"/>
  <c r="AU21" i="1"/>
  <c r="AU20" i="1"/>
  <c r="BA19" i="1"/>
  <c r="AU19" i="1"/>
  <c r="BA18" i="1"/>
  <c r="BA17" i="1"/>
  <c r="AU17" i="1"/>
  <c r="AU15" i="1"/>
  <c r="AU14" i="1"/>
  <c r="AU13" i="1"/>
  <c r="AU11" i="1"/>
  <c r="AU9" i="1"/>
  <c r="AU7" i="1"/>
  <c r="BA6" i="1"/>
  <c r="AU6" i="1"/>
  <c r="AR17" i="17"/>
  <c r="AT17" i="17" s="1"/>
  <c r="AR23" i="17"/>
  <c r="AT23" i="17" s="1"/>
  <c r="AO17" i="17"/>
  <c r="AQ17" i="17" s="1"/>
  <c r="AO23" i="17"/>
  <c r="AT22" i="17"/>
  <c r="AQ22" i="17"/>
  <c r="AT21" i="17"/>
  <c r="AQ21" i="17"/>
  <c r="AT20" i="17"/>
  <c r="AQ20" i="17"/>
  <c r="AT19" i="17"/>
  <c r="AQ19" i="17"/>
  <c r="AQ18" i="17"/>
  <c r="AT16" i="17"/>
  <c r="AT15" i="17"/>
  <c r="AQ15" i="17"/>
  <c r="AT14" i="17"/>
  <c r="AT13" i="17"/>
  <c r="AQ13" i="17"/>
  <c r="AT12" i="17"/>
  <c r="AT11" i="17"/>
  <c r="AQ11" i="17"/>
  <c r="AT10" i="17"/>
  <c r="AQ10" i="17"/>
  <c r="AT9" i="17"/>
  <c r="AT8" i="17"/>
  <c r="AQ8" i="17"/>
  <c r="AT7" i="17"/>
  <c r="AQ7" i="17"/>
  <c r="AL17" i="17"/>
  <c r="AL23" i="17"/>
  <c r="AL24" i="17" s="1"/>
  <c r="AN22" i="17"/>
  <c r="AN21" i="17"/>
  <c r="AN20" i="17"/>
  <c r="AN19" i="17"/>
  <c r="AN18" i="17"/>
  <c r="AN16" i="17"/>
  <c r="AN15" i="17"/>
  <c r="AN14" i="17"/>
  <c r="AN13" i="17"/>
  <c r="AN11" i="17"/>
  <c r="AN7" i="17"/>
  <c r="AK22" i="17"/>
  <c r="AK21" i="17"/>
  <c r="AK20" i="17"/>
  <c r="AK19" i="17"/>
  <c r="AK16" i="17"/>
  <c r="AK15" i="17"/>
  <c r="AK14" i="17"/>
  <c r="AK13" i="17"/>
  <c r="AK12" i="17"/>
  <c r="AK11" i="17"/>
  <c r="AK10" i="17"/>
  <c r="AK9" i="17"/>
  <c r="AK8" i="17"/>
  <c r="AK7" i="17"/>
  <c r="CA17" i="10"/>
  <c r="CA23" i="10"/>
  <c r="BT17" i="10"/>
  <c r="BQ17" i="10"/>
  <c r="BQ23" i="10"/>
  <c r="BS23" i="10" s="1"/>
  <c r="BN17" i="10"/>
  <c r="BN23" i="10"/>
  <c r="BN24" i="10" s="1"/>
  <c r="BK17" i="10"/>
  <c r="BK23" i="10"/>
  <c r="BH17" i="10"/>
  <c r="BH23" i="10"/>
  <c r="BE17" i="10"/>
  <c r="BE23" i="10"/>
  <c r="AV17" i="10"/>
  <c r="AV23" i="10"/>
  <c r="AS17" i="10"/>
  <c r="AU17" i="10" s="1"/>
  <c r="AS23" i="10"/>
  <c r="AU23" i="10" s="1"/>
  <c r="AP17" i="10"/>
  <c r="AP23" i="10"/>
  <c r="AG17" i="10"/>
  <c r="AG23" i="10"/>
  <c r="U17" i="10"/>
  <c r="U23" i="10"/>
  <c r="O17" i="10"/>
  <c r="O23" i="10"/>
  <c r="R17" i="17"/>
  <c r="T17" i="17" s="1"/>
  <c r="R23" i="17"/>
  <c r="X22" i="17"/>
  <c r="X21" i="17"/>
  <c r="Y21" i="17" s="1"/>
  <c r="X20" i="17"/>
  <c r="Y20" i="17" s="1"/>
  <c r="X19" i="17"/>
  <c r="Y19" i="17" s="1"/>
  <c r="X18" i="17"/>
  <c r="X16" i="17"/>
  <c r="Y16" i="17"/>
  <c r="X15" i="17"/>
  <c r="Y15" i="17"/>
  <c r="X14" i="17"/>
  <c r="X13" i="17"/>
  <c r="Y13" i="17" s="1"/>
  <c r="X12" i="17"/>
  <c r="Y12" i="17" s="1"/>
  <c r="X11" i="17"/>
  <c r="Y11" i="17" s="1"/>
  <c r="X10" i="17"/>
  <c r="X9" i="17"/>
  <c r="Y9" i="17" s="1"/>
  <c r="X8" i="17"/>
  <c r="Y8" i="17" s="1"/>
  <c r="W23" i="17"/>
  <c r="W22" i="17"/>
  <c r="W21" i="17"/>
  <c r="W20" i="17"/>
  <c r="W19" i="17"/>
  <c r="W18" i="17"/>
  <c r="W16" i="17"/>
  <c r="W15" i="17"/>
  <c r="W14" i="17"/>
  <c r="W13" i="17"/>
  <c r="W12" i="17"/>
  <c r="W11" i="17"/>
  <c r="W10" i="17"/>
  <c r="W9" i="17"/>
  <c r="W8" i="17"/>
  <c r="W7" i="17"/>
  <c r="T23" i="17"/>
  <c r="T22" i="17"/>
  <c r="T21" i="17"/>
  <c r="T20" i="17"/>
  <c r="T19" i="17"/>
  <c r="T18" i="17"/>
  <c r="T16" i="17"/>
  <c r="T15" i="17"/>
  <c r="T14" i="17"/>
  <c r="T13" i="17"/>
  <c r="T12" i="17"/>
  <c r="T11" i="17"/>
  <c r="T10" i="17"/>
  <c r="T9" i="17"/>
  <c r="T8" i="17"/>
  <c r="T7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E7" i="17"/>
  <c r="E8" i="17"/>
  <c r="E9" i="17"/>
  <c r="E10" i="17"/>
  <c r="E11" i="17"/>
  <c r="E12" i="17"/>
  <c r="E13" i="17"/>
  <c r="E14" i="17"/>
  <c r="E15" i="17"/>
  <c r="E16" i="17"/>
  <c r="E18" i="17"/>
  <c r="E19" i="17"/>
  <c r="E20" i="17"/>
  <c r="E21" i="17"/>
  <c r="E22" i="17"/>
  <c r="AH7" i="17"/>
  <c r="AH8" i="17"/>
  <c r="AH9" i="17"/>
  <c r="AH10" i="17"/>
  <c r="AH11" i="17"/>
  <c r="AH12" i="17"/>
  <c r="AH13" i="17"/>
  <c r="AH14" i="17"/>
  <c r="AH15" i="17"/>
  <c r="AH16" i="17"/>
  <c r="AH17" i="17"/>
  <c r="AH18" i="17"/>
  <c r="AH19" i="17"/>
  <c r="AH20" i="17"/>
  <c r="AH21" i="17"/>
  <c r="AH22" i="17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AA5" i="14"/>
  <c r="C15" i="14"/>
  <c r="C21" i="14"/>
  <c r="F21" i="14" s="1"/>
  <c r="W15" i="14"/>
  <c r="Y15" i="14" s="1"/>
  <c r="W21" i="14"/>
  <c r="Y21" i="14" s="1"/>
  <c r="Z20" i="14"/>
  <c r="Z19" i="14"/>
  <c r="Z18" i="14"/>
  <c r="Z17" i="14"/>
  <c r="Z16" i="14"/>
  <c r="Z14" i="14"/>
  <c r="Z13" i="14"/>
  <c r="Z12" i="14"/>
  <c r="Z11" i="14"/>
  <c r="Z10" i="14"/>
  <c r="Z9" i="14"/>
  <c r="Z8" i="14"/>
  <c r="Z7" i="14"/>
  <c r="Z6" i="14"/>
  <c r="Z5" i="14"/>
  <c r="Y5" i="14"/>
  <c r="Y20" i="14"/>
  <c r="Y19" i="14"/>
  <c r="Y18" i="14"/>
  <c r="Y17" i="14"/>
  <c r="Y16" i="14"/>
  <c r="Y14" i="14"/>
  <c r="Y13" i="14"/>
  <c r="Y12" i="14"/>
  <c r="Y11" i="14"/>
  <c r="Y10" i="14"/>
  <c r="Y9" i="14"/>
  <c r="Y8" i="14"/>
  <c r="Y7" i="14"/>
  <c r="Y6" i="14"/>
  <c r="D5" i="16"/>
  <c r="E5" i="16"/>
  <c r="D6" i="16"/>
  <c r="D7" i="16"/>
  <c r="D8" i="16"/>
  <c r="D9" i="16"/>
  <c r="D10" i="16"/>
  <c r="D11" i="16"/>
  <c r="D12" i="16"/>
  <c r="D13" i="16"/>
  <c r="D14" i="16"/>
  <c r="D16" i="16"/>
  <c r="D17" i="16"/>
  <c r="D18" i="16"/>
  <c r="D19" i="16"/>
  <c r="D20" i="16"/>
  <c r="AH20" i="15"/>
  <c r="AH19" i="15"/>
  <c r="AH18" i="15"/>
  <c r="AH17" i="15"/>
  <c r="AH16" i="15"/>
  <c r="AH14" i="15"/>
  <c r="AH13" i="15"/>
  <c r="AH12" i="15"/>
  <c r="AH11" i="15"/>
  <c r="AH10" i="15"/>
  <c r="AH9" i="15"/>
  <c r="AH8" i="15"/>
  <c r="AH7" i="15"/>
  <c r="AH6" i="15"/>
  <c r="AI21" i="15"/>
  <c r="AH5" i="15"/>
  <c r="AI20" i="15"/>
  <c r="AI19" i="15"/>
  <c r="AI18" i="15"/>
  <c r="AI17" i="15"/>
  <c r="AI16" i="15"/>
  <c r="AI14" i="15"/>
  <c r="AI13" i="15"/>
  <c r="AI12" i="15"/>
  <c r="AI11" i="15"/>
  <c r="AI10" i="15"/>
  <c r="AI9" i="15"/>
  <c r="AI8" i="15"/>
  <c r="AI7" i="15"/>
  <c r="AI6" i="15"/>
  <c r="AI5" i="15"/>
  <c r="AE15" i="15"/>
  <c r="AG15" i="15" s="1"/>
  <c r="AE21" i="15"/>
  <c r="AG21" i="15" s="1"/>
  <c r="AG20" i="15"/>
  <c r="AG19" i="15"/>
  <c r="AG18" i="15"/>
  <c r="AG17" i="15"/>
  <c r="AG16" i="15"/>
  <c r="AG14" i="15"/>
  <c r="AG13" i="15"/>
  <c r="AG12" i="15"/>
  <c r="AG11" i="15"/>
  <c r="AG10" i="15"/>
  <c r="AG9" i="15"/>
  <c r="AG8" i="15"/>
  <c r="AG7" i="15"/>
  <c r="AG6" i="15"/>
  <c r="AG5" i="15"/>
  <c r="K5" i="16"/>
  <c r="K6" i="16"/>
  <c r="K7" i="16"/>
  <c r="K8" i="16"/>
  <c r="K9" i="16"/>
  <c r="K10" i="16"/>
  <c r="K11" i="16"/>
  <c r="K12" i="16"/>
  <c r="K13" i="16"/>
  <c r="K14" i="16"/>
  <c r="K16" i="16"/>
  <c r="K17" i="16"/>
  <c r="K18" i="16"/>
  <c r="K19" i="16"/>
  <c r="K20" i="16"/>
  <c r="I15" i="16"/>
  <c r="I21" i="16"/>
  <c r="H5" i="16"/>
  <c r="H6" i="16"/>
  <c r="H7" i="16"/>
  <c r="H8" i="16"/>
  <c r="H9" i="16"/>
  <c r="H10" i="16"/>
  <c r="H11" i="16"/>
  <c r="H12" i="16"/>
  <c r="H13" i="16"/>
  <c r="H14" i="16"/>
  <c r="H16" i="16"/>
  <c r="H17" i="16"/>
  <c r="H18" i="16"/>
  <c r="H19" i="16"/>
  <c r="H20" i="16"/>
  <c r="F15" i="16"/>
  <c r="F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AC15" i="15"/>
  <c r="AC22" i="15" s="1"/>
  <c r="C15" i="15"/>
  <c r="F15" i="15" s="1"/>
  <c r="C21" i="15"/>
  <c r="G15" i="15"/>
  <c r="J15" i="15" s="1"/>
  <c r="G21" i="15"/>
  <c r="Q20" i="15"/>
  <c r="R20" i="15" s="1"/>
  <c r="Q19" i="15"/>
  <c r="R19" i="15" s="1"/>
  <c r="Q18" i="15"/>
  <c r="R18" i="15" s="1"/>
  <c r="Q17" i="15"/>
  <c r="R17" i="15" s="1"/>
  <c r="Q16" i="15"/>
  <c r="R16" i="15" s="1"/>
  <c r="Q14" i="15"/>
  <c r="R14" i="15" s="1"/>
  <c r="Q13" i="15"/>
  <c r="R13" i="15" s="1"/>
  <c r="Q12" i="15"/>
  <c r="R12" i="15" s="1"/>
  <c r="Q11" i="15"/>
  <c r="R11" i="15" s="1"/>
  <c r="Q10" i="15"/>
  <c r="R10" i="15" s="1"/>
  <c r="Q9" i="15"/>
  <c r="R9" i="15" s="1"/>
  <c r="Q8" i="15"/>
  <c r="R8" i="15" s="1"/>
  <c r="Q7" i="15"/>
  <c r="R7" i="15" s="1"/>
  <c r="Q6" i="15"/>
  <c r="R6" i="15" s="1"/>
  <c r="S15" i="15"/>
  <c r="S22" i="15" s="1"/>
  <c r="V22" i="15" s="1"/>
  <c r="U6" i="15"/>
  <c r="U7" i="15"/>
  <c r="U8" i="15"/>
  <c r="U9" i="15"/>
  <c r="U10" i="15"/>
  <c r="U11" i="15"/>
  <c r="U12" i="15"/>
  <c r="U13" i="15"/>
  <c r="U14" i="15"/>
  <c r="U16" i="15"/>
  <c r="U17" i="15"/>
  <c r="U18" i="15"/>
  <c r="U19" i="15"/>
  <c r="U20" i="15"/>
  <c r="V20" i="15"/>
  <c r="V19" i="15"/>
  <c r="V18" i="15"/>
  <c r="V17" i="15"/>
  <c r="V16" i="15"/>
  <c r="V14" i="15"/>
  <c r="V13" i="15"/>
  <c r="V12" i="15"/>
  <c r="V11" i="15"/>
  <c r="V10" i="15"/>
  <c r="V9" i="15"/>
  <c r="V8" i="15"/>
  <c r="V7" i="15"/>
  <c r="V6" i="15"/>
  <c r="P16" i="15"/>
  <c r="P17" i="15"/>
  <c r="P19" i="15"/>
  <c r="P7" i="15"/>
  <c r="P9" i="15"/>
  <c r="P11" i="15"/>
  <c r="P13" i="15"/>
  <c r="N15" i="15"/>
  <c r="M16" i="15"/>
  <c r="M17" i="15"/>
  <c r="M18" i="15"/>
  <c r="M19" i="15"/>
  <c r="M20" i="15"/>
  <c r="M5" i="15"/>
  <c r="M6" i="15"/>
  <c r="M7" i="15"/>
  <c r="M8" i="15"/>
  <c r="M9" i="15"/>
  <c r="M10" i="15"/>
  <c r="M11" i="15"/>
  <c r="M12" i="15"/>
  <c r="M13" i="15"/>
  <c r="M14" i="15"/>
  <c r="K21" i="15"/>
  <c r="K15" i="15"/>
  <c r="I17" i="15"/>
  <c r="I18" i="15"/>
  <c r="I19" i="15"/>
  <c r="I20" i="15"/>
  <c r="I5" i="15"/>
  <c r="I6" i="15"/>
  <c r="I7" i="15"/>
  <c r="I8" i="15"/>
  <c r="I9" i="15"/>
  <c r="I10" i="15"/>
  <c r="I11" i="15"/>
  <c r="I12" i="15"/>
  <c r="I13" i="15"/>
  <c r="I14" i="15"/>
  <c r="E16" i="15"/>
  <c r="E17" i="15"/>
  <c r="E18" i="15"/>
  <c r="E19" i="15"/>
  <c r="E20" i="15"/>
  <c r="E5" i="15"/>
  <c r="E6" i="15"/>
  <c r="E7" i="15"/>
  <c r="E8" i="15"/>
  <c r="E9" i="15"/>
  <c r="E10" i="15"/>
  <c r="E11" i="15"/>
  <c r="E12" i="15"/>
  <c r="E13" i="15"/>
  <c r="E14" i="15"/>
  <c r="J21" i="15"/>
  <c r="J20" i="15"/>
  <c r="J19" i="15"/>
  <c r="J18" i="15"/>
  <c r="J17" i="15"/>
  <c r="J14" i="15"/>
  <c r="J13" i="15"/>
  <c r="J12" i="15"/>
  <c r="J11" i="15"/>
  <c r="J10" i="15"/>
  <c r="J9" i="15"/>
  <c r="J8" i="15"/>
  <c r="J7" i="15"/>
  <c r="J6" i="15"/>
  <c r="J5" i="15"/>
  <c r="F5" i="15"/>
  <c r="F6" i="15"/>
  <c r="F7" i="15"/>
  <c r="F8" i="15"/>
  <c r="F9" i="15"/>
  <c r="F10" i="15"/>
  <c r="F11" i="15"/>
  <c r="F12" i="15"/>
  <c r="F13" i="15"/>
  <c r="F14" i="15"/>
  <c r="AA15" i="15"/>
  <c r="F16" i="15"/>
  <c r="F17" i="15"/>
  <c r="F18" i="15"/>
  <c r="F19" i="15"/>
  <c r="F20" i="15"/>
  <c r="AA21" i="15"/>
  <c r="Q21" i="14"/>
  <c r="Q15" i="14"/>
  <c r="K21" i="14"/>
  <c r="K15" i="14"/>
  <c r="BC17" i="6"/>
  <c r="BC24" i="6" s="1"/>
  <c r="BE24" i="6" s="1"/>
  <c r="AZ23" i="6"/>
  <c r="AZ24" i="6" s="1"/>
  <c r="AW23" i="6"/>
  <c r="AW24" i="6" s="1"/>
  <c r="AS17" i="6"/>
  <c r="BE22" i="6"/>
  <c r="AY22" i="6"/>
  <c r="AV22" i="6"/>
  <c r="AS22" i="6"/>
  <c r="BE21" i="6"/>
  <c r="AY21" i="6"/>
  <c r="AV21" i="6"/>
  <c r="AS21" i="6"/>
  <c r="BE20" i="6"/>
  <c r="AY20" i="6"/>
  <c r="AV20" i="6"/>
  <c r="AS20" i="6"/>
  <c r="BE19" i="6"/>
  <c r="AY19" i="6"/>
  <c r="AV19" i="6"/>
  <c r="AS19" i="6"/>
  <c r="BE18" i="6"/>
  <c r="AY18" i="6"/>
  <c r="AV18" i="6"/>
  <c r="AS18" i="6"/>
  <c r="AY17" i="6"/>
  <c r="BE16" i="6"/>
  <c r="AY16" i="6"/>
  <c r="AV16" i="6"/>
  <c r="AS16" i="6"/>
  <c r="BE15" i="6"/>
  <c r="AY15" i="6"/>
  <c r="AV15" i="6"/>
  <c r="AS15" i="6"/>
  <c r="BE14" i="6"/>
  <c r="AY14" i="6"/>
  <c r="AV14" i="6"/>
  <c r="AS14" i="6"/>
  <c r="BE13" i="6"/>
  <c r="AY13" i="6"/>
  <c r="AV13" i="6"/>
  <c r="AS13" i="6"/>
  <c r="BE12" i="6"/>
  <c r="AY12" i="6"/>
  <c r="AV12" i="6"/>
  <c r="AS12" i="6"/>
  <c r="BE11" i="6"/>
  <c r="AY11" i="6"/>
  <c r="AV11" i="6"/>
  <c r="AS11" i="6"/>
  <c r="BE10" i="6"/>
  <c r="AY10" i="6"/>
  <c r="AV10" i="6"/>
  <c r="AS10" i="6"/>
  <c r="BE9" i="6"/>
  <c r="AY9" i="6"/>
  <c r="AV9" i="6"/>
  <c r="AS9" i="6"/>
  <c r="BE8" i="6"/>
  <c r="AY8" i="6"/>
  <c r="AV8" i="6"/>
  <c r="AS8" i="6"/>
  <c r="BE7" i="6"/>
  <c r="AY7" i="6"/>
  <c r="AV7" i="6"/>
  <c r="AS7" i="6"/>
  <c r="L16" i="2"/>
  <c r="N16" i="2" s="1"/>
  <c r="N23" i="6"/>
  <c r="N24" i="6" s="1"/>
  <c r="N17" i="6"/>
  <c r="Z20" i="1"/>
  <c r="AC19" i="1"/>
  <c r="Z19" i="1"/>
  <c r="Z18" i="1"/>
  <c r="AC17" i="1"/>
  <c r="AC15" i="1"/>
  <c r="Z15" i="1"/>
  <c r="AC14" i="1"/>
  <c r="AC12" i="1"/>
  <c r="Z11" i="1"/>
  <c r="AC7" i="1"/>
  <c r="Z7" i="1"/>
  <c r="AC6" i="1"/>
  <c r="Z6" i="1"/>
  <c r="W21" i="1"/>
  <c r="W10" i="1"/>
  <c r="W8" i="1"/>
  <c r="Q19" i="1"/>
  <c r="Q17" i="1"/>
  <c r="Q13" i="1"/>
  <c r="Q9" i="1"/>
  <c r="Q8" i="1"/>
  <c r="H21" i="1"/>
  <c r="N20" i="1"/>
  <c r="H19" i="1"/>
  <c r="H17" i="1"/>
  <c r="N14" i="1"/>
  <c r="H14" i="1"/>
  <c r="H13" i="1"/>
  <c r="N12" i="1"/>
  <c r="H11" i="1"/>
  <c r="N10" i="1"/>
  <c r="H10" i="1"/>
  <c r="N8" i="1"/>
  <c r="N6" i="1"/>
  <c r="H6" i="1"/>
  <c r="AM17" i="10"/>
  <c r="CG17" i="10" s="1"/>
  <c r="AM23" i="10"/>
  <c r="CG23" i="10" s="1"/>
  <c r="CD21" i="10"/>
  <c r="CD18" i="10"/>
  <c r="CD13" i="10"/>
  <c r="CD9" i="10"/>
  <c r="AH22" i="4"/>
  <c r="AJ22" i="4" s="1"/>
  <c r="AH16" i="4"/>
  <c r="AF22" i="4"/>
  <c r="AD22" i="4"/>
  <c r="AF16" i="4"/>
  <c r="AD16" i="4"/>
  <c r="AD23" i="4" s="1"/>
  <c r="AA22" i="4"/>
  <c r="M16" i="4"/>
  <c r="H16" i="4"/>
  <c r="CG19" i="10"/>
  <c r="E21" i="14"/>
  <c r="E20" i="14"/>
  <c r="E19" i="14"/>
  <c r="E18" i="14"/>
  <c r="E17" i="14"/>
  <c r="E16" i="14"/>
  <c r="E14" i="14"/>
  <c r="E13" i="14"/>
  <c r="E12" i="14"/>
  <c r="E11" i="14"/>
  <c r="E10" i="14"/>
  <c r="E9" i="14"/>
  <c r="E8" i="14"/>
  <c r="E7" i="14"/>
  <c r="E6" i="14"/>
  <c r="E5" i="14"/>
  <c r="V21" i="14"/>
  <c r="V22" i="14"/>
  <c r="R15" i="14"/>
  <c r="P21" i="14"/>
  <c r="L21" i="14"/>
  <c r="L22" i="14"/>
  <c r="U15" i="14"/>
  <c r="U21" i="14"/>
  <c r="U22" i="14" s="1"/>
  <c r="U24" i="14" s="1"/>
  <c r="R21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M15" i="14"/>
  <c r="O15" i="14"/>
  <c r="M21" i="14"/>
  <c r="O21" i="14"/>
  <c r="O20" i="14"/>
  <c r="O19" i="14"/>
  <c r="O18" i="14"/>
  <c r="O17" i="14"/>
  <c r="O16" i="14"/>
  <c r="O14" i="14"/>
  <c r="O13" i="14"/>
  <c r="O12" i="14"/>
  <c r="O11" i="14"/>
  <c r="O10" i="14"/>
  <c r="O9" i="14"/>
  <c r="O8" i="14"/>
  <c r="O7" i="14"/>
  <c r="O6" i="14"/>
  <c r="O5" i="14"/>
  <c r="G15" i="14"/>
  <c r="G22" i="14" s="1"/>
  <c r="I22" i="14" s="1"/>
  <c r="I21" i="14"/>
  <c r="I20" i="14"/>
  <c r="I19" i="14"/>
  <c r="I18" i="14"/>
  <c r="I17" i="14"/>
  <c r="I16" i="14"/>
  <c r="I14" i="14"/>
  <c r="I13" i="14"/>
  <c r="I12" i="14"/>
  <c r="I11" i="14"/>
  <c r="I10" i="14"/>
  <c r="I9" i="14"/>
  <c r="I8" i="14"/>
  <c r="I7" i="14"/>
  <c r="I6" i="14"/>
  <c r="I5" i="14"/>
  <c r="F5" i="14"/>
  <c r="F6" i="14"/>
  <c r="F7" i="14"/>
  <c r="F8" i="14"/>
  <c r="F9" i="14"/>
  <c r="F10" i="14"/>
  <c r="F11" i="14"/>
  <c r="F12" i="14"/>
  <c r="F13" i="14"/>
  <c r="F14" i="14"/>
  <c r="F16" i="14"/>
  <c r="F17" i="14"/>
  <c r="F18" i="14"/>
  <c r="F19" i="14"/>
  <c r="F20" i="14"/>
  <c r="AL23" i="6"/>
  <c r="AL17" i="6"/>
  <c r="BB17" i="6"/>
  <c r="AN17" i="6"/>
  <c r="AP17" i="6" s="1"/>
  <c r="AF17" i="6"/>
  <c r="AH17" i="6" s="1"/>
  <c r="AC17" i="6"/>
  <c r="AE17" i="6" s="1"/>
  <c r="Z17" i="6"/>
  <c r="AB17" i="6" s="1"/>
  <c r="W17" i="6"/>
  <c r="Y17" i="6" s="1"/>
  <c r="K17" i="6"/>
  <c r="M17" i="6" s="1"/>
  <c r="H17" i="6"/>
  <c r="J17" i="6" s="1"/>
  <c r="C17" i="6"/>
  <c r="AN23" i="6"/>
  <c r="AP23" i="6" s="1"/>
  <c r="AF23" i="6"/>
  <c r="AH23" i="6" s="1"/>
  <c r="AC23" i="6"/>
  <c r="Z23" i="6"/>
  <c r="AB23" i="6" s="1"/>
  <c r="W23" i="6"/>
  <c r="Y23" i="6" s="1"/>
  <c r="R23" i="6"/>
  <c r="R24" i="6" s="1"/>
  <c r="K23" i="6"/>
  <c r="M23" i="6" s="1"/>
  <c r="H23" i="6"/>
  <c r="J23" i="6" s="1"/>
  <c r="C23" i="6"/>
  <c r="E23" i="6" s="1"/>
  <c r="BB22" i="6"/>
  <c r="BB21" i="6"/>
  <c r="BB20" i="6"/>
  <c r="BB19" i="6"/>
  <c r="BB18" i="6"/>
  <c r="BB16" i="6"/>
  <c r="BB15" i="6"/>
  <c r="BB14" i="6"/>
  <c r="BB13" i="6"/>
  <c r="BB12" i="6"/>
  <c r="BB11" i="6"/>
  <c r="BB10" i="6"/>
  <c r="BB9" i="6"/>
  <c r="BB8" i="6"/>
  <c r="BB7" i="6"/>
  <c r="AP22" i="6"/>
  <c r="AP21" i="6"/>
  <c r="AP20" i="6"/>
  <c r="AP19" i="6"/>
  <c r="AP18" i="6"/>
  <c r="AP16" i="6"/>
  <c r="AP15" i="6"/>
  <c r="AP14" i="6"/>
  <c r="AP13" i="6"/>
  <c r="AP12" i="6"/>
  <c r="AP11" i="6"/>
  <c r="AP10" i="6"/>
  <c r="AP9" i="6"/>
  <c r="AP8" i="6"/>
  <c r="AP7" i="6"/>
  <c r="AK14" i="6"/>
  <c r="AH15" i="6"/>
  <c r="AH14" i="6"/>
  <c r="AH13" i="6"/>
  <c r="AH12" i="6"/>
  <c r="AH10" i="6"/>
  <c r="AH9" i="6"/>
  <c r="AH8" i="6"/>
  <c r="AH7" i="6"/>
  <c r="AE22" i="6"/>
  <c r="AE21" i="6"/>
  <c r="AE20" i="6"/>
  <c r="AE19" i="6"/>
  <c r="AE18" i="6"/>
  <c r="AE16" i="6"/>
  <c r="AE15" i="6"/>
  <c r="AE14" i="6"/>
  <c r="AE13" i="6"/>
  <c r="AE12" i="6"/>
  <c r="AE11" i="6"/>
  <c r="AE10" i="6"/>
  <c r="AE9" i="6"/>
  <c r="AE8" i="6"/>
  <c r="AE7" i="6"/>
  <c r="AB22" i="6"/>
  <c r="AB21" i="6"/>
  <c r="AB20" i="6"/>
  <c r="AB19" i="6"/>
  <c r="AB16" i="6"/>
  <c r="AB15" i="6"/>
  <c r="AB14" i="6"/>
  <c r="AB13" i="6"/>
  <c r="AB12" i="6"/>
  <c r="AB11" i="6"/>
  <c r="AB10" i="6"/>
  <c r="AB9" i="6"/>
  <c r="AB8" i="6"/>
  <c r="AB7" i="6"/>
  <c r="Y22" i="6"/>
  <c r="Y21" i="6"/>
  <c r="Y20" i="6"/>
  <c r="Y19" i="6"/>
  <c r="Y18" i="6"/>
  <c r="Y16" i="6"/>
  <c r="Y15" i="6"/>
  <c r="Y14" i="6"/>
  <c r="Y13" i="6"/>
  <c r="Y12" i="6"/>
  <c r="Y11" i="6"/>
  <c r="Y10" i="6"/>
  <c r="Y9" i="6"/>
  <c r="Y8" i="6"/>
  <c r="M22" i="6"/>
  <c r="M21" i="6"/>
  <c r="M20" i="6"/>
  <c r="M19" i="6"/>
  <c r="M18" i="6"/>
  <c r="M16" i="6"/>
  <c r="M15" i="6"/>
  <c r="M14" i="6"/>
  <c r="M13" i="6"/>
  <c r="M12" i="6"/>
  <c r="M11" i="6"/>
  <c r="M10" i="6"/>
  <c r="M9" i="6"/>
  <c r="M8" i="6"/>
  <c r="M7" i="6"/>
  <c r="J22" i="6"/>
  <c r="J21" i="6"/>
  <c r="J20" i="6"/>
  <c r="J19" i="6"/>
  <c r="J18" i="6"/>
  <c r="J16" i="6"/>
  <c r="J15" i="6"/>
  <c r="J14" i="6"/>
  <c r="J13" i="6"/>
  <c r="J12" i="6"/>
  <c r="J11" i="6"/>
  <c r="J10" i="6"/>
  <c r="J9" i="6"/>
  <c r="J8" i="6"/>
  <c r="J7" i="6"/>
  <c r="E22" i="6"/>
  <c r="E21" i="6"/>
  <c r="E20" i="6"/>
  <c r="E19" i="6"/>
  <c r="E18" i="6"/>
  <c r="E17" i="6"/>
  <c r="E16" i="6"/>
  <c r="E15" i="6"/>
  <c r="E14" i="6"/>
  <c r="E13" i="6"/>
  <c r="E12" i="6"/>
  <c r="E11" i="6"/>
  <c r="E9" i="6"/>
  <c r="E8" i="6"/>
  <c r="E7" i="6"/>
  <c r="AJ16" i="2"/>
  <c r="AL16" i="2" s="1"/>
  <c r="AJ22" i="2"/>
  <c r="AP16" i="2"/>
  <c r="AP22" i="2"/>
  <c r="AG16" i="2"/>
  <c r="AI16" i="2" s="1"/>
  <c r="AG22" i="2"/>
  <c r="AI22" i="2" s="1"/>
  <c r="AD16" i="2"/>
  <c r="AD22" i="2"/>
  <c r="AF22" i="2" s="1"/>
  <c r="AA16" i="2"/>
  <c r="AC16" i="2" s="1"/>
  <c r="AA22" i="2"/>
  <c r="AC22" i="2" s="1"/>
  <c r="X16" i="2"/>
  <c r="Z16" i="2" s="1"/>
  <c r="X22" i="2"/>
  <c r="AM22" i="2"/>
  <c r="AM16" i="2"/>
  <c r="R22" i="2"/>
  <c r="T22" i="2" s="1"/>
  <c r="R16" i="2"/>
  <c r="T16" i="2" s="1"/>
  <c r="O22" i="2"/>
  <c r="Q22" i="2" s="1"/>
  <c r="O16" i="2"/>
  <c r="L22" i="2"/>
  <c r="L23" i="2" s="1"/>
  <c r="N23" i="2" s="1"/>
  <c r="F22" i="2"/>
  <c r="H22" i="2" s="1"/>
  <c r="F16" i="2"/>
  <c r="K16" i="2"/>
  <c r="AR21" i="2"/>
  <c r="AR20" i="2"/>
  <c r="AR19" i="2"/>
  <c r="AR18" i="2"/>
  <c r="AR17" i="2"/>
  <c r="AR15" i="2"/>
  <c r="AR14" i="2"/>
  <c r="AR13" i="2"/>
  <c r="AR12" i="2"/>
  <c r="AR11" i="2"/>
  <c r="AR10" i="2"/>
  <c r="AR9" i="2"/>
  <c r="AR8" i="2"/>
  <c r="AR7" i="2"/>
  <c r="AR6" i="2"/>
  <c r="E21" i="2"/>
  <c r="E19" i="2"/>
  <c r="E18" i="2"/>
  <c r="E17" i="2"/>
  <c r="E15" i="2"/>
  <c r="E14" i="2"/>
  <c r="E13" i="2"/>
  <c r="E12" i="2"/>
  <c r="E11" i="2"/>
  <c r="E10" i="2"/>
  <c r="E9" i="2"/>
  <c r="E8" i="2"/>
  <c r="E7" i="2"/>
  <c r="E6" i="2"/>
  <c r="H21" i="2"/>
  <c r="H20" i="2"/>
  <c r="H19" i="2"/>
  <c r="H18" i="2"/>
  <c r="H17" i="2"/>
  <c r="H15" i="2"/>
  <c r="H14" i="2"/>
  <c r="H13" i="2"/>
  <c r="H12" i="2"/>
  <c r="H11" i="2"/>
  <c r="H10" i="2"/>
  <c r="H9" i="2"/>
  <c r="H8" i="2"/>
  <c r="H7" i="2"/>
  <c r="H6" i="2"/>
  <c r="K21" i="2"/>
  <c r="K20" i="2"/>
  <c r="K19" i="2"/>
  <c r="K18" i="2"/>
  <c r="K17" i="2"/>
  <c r="K15" i="2"/>
  <c r="K14" i="2"/>
  <c r="K13" i="2"/>
  <c r="K12" i="2"/>
  <c r="K11" i="2"/>
  <c r="K10" i="2"/>
  <c r="K9" i="2"/>
  <c r="K8" i="2"/>
  <c r="K7" i="2"/>
  <c r="K6" i="2"/>
  <c r="N21" i="2"/>
  <c r="N20" i="2"/>
  <c r="N19" i="2"/>
  <c r="N18" i="2"/>
  <c r="N17" i="2"/>
  <c r="N15" i="2"/>
  <c r="N14" i="2"/>
  <c r="N13" i="2"/>
  <c r="N12" i="2"/>
  <c r="N11" i="2"/>
  <c r="N10" i="2"/>
  <c r="N9" i="2"/>
  <c r="N8" i="2"/>
  <c r="N7" i="2"/>
  <c r="N6" i="2"/>
  <c r="Q21" i="2"/>
  <c r="Q20" i="2"/>
  <c r="Q19" i="2"/>
  <c r="Q18" i="2"/>
  <c r="Q15" i="2"/>
  <c r="Q14" i="2"/>
  <c r="Q13" i="2"/>
  <c r="Q12" i="2"/>
  <c r="Q11" i="2"/>
  <c r="Q10" i="2"/>
  <c r="Q9" i="2"/>
  <c r="Q8" i="2"/>
  <c r="Q7" i="2"/>
  <c r="Q6" i="2"/>
  <c r="T21" i="2"/>
  <c r="T20" i="2"/>
  <c r="T19" i="2"/>
  <c r="T18" i="2"/>
  <c r="T17" i="2"/>
  <c r="T15" i="2"/>
  <c r="T14" i="2"/>
  <c r="T13" i="2"/>
  <c r="T12" i="2"/>
  <c r="T11" i="2"/>
  <c r="T10" i="2"/>
  <c r="T9" i="2"/>
  <c r="T8" i="2"/>
  <c r="T7" i="2"/>
  <c r="T6" i="2"/>
  <c r="Z21" i="2"/>
  <c r="Z20" i="2"/>
  <c r="Z19" i="2"/>
  <c r="Z18" i="2"/>
  <c r="Z17" i="2"/>
  <c r="Z15" i="2"/>
  <c r="Z14" i="2"/>
  <c r="Z13" i="2"/>
  <c r="Z12" i="2"/>
  <c r="Z11" i="2"/>
  <c r="Z10" i="2"/>
  <c r="Z9" i="2"/>
  <c r="Z8" i="2"/>
  <c r="Z7" i="2"/>
  <c r="Z6" i="2"/>
  <c r="W21" i="2"/>
  <c r="W20" i="2"/>
  <c r="W19" i="2"/>
  <c r="W18" i="2"/>
  <c r="W17" i="2"/>
  <c r="W15" i="2"/>
  <c r="W14" i="2"/>
  <c r="W13" i="2"/>
  <c r="W12" i="2"/>
  <c r="W11" i="2"/>
  <c r="W10" i="2"/>
  <c r="W9" i="2"/>
  <c r="W8" i="2"/>
  <c r="W7" i="2"/>
  <c r="W6" i="2"/>
  <c r="AC21" i="2"/>
  <c r="AC20" i="2"/>
  <c r="AC19" i="2"/>
  <c r="AC18" i="2"/>
  <c r="AC17" i="2"/>
  <c r="AC15" i="2"/>
  <c r="AC14" i="2"/>
  <c r="AC13" i="2"/>
  <c r="AC12" i="2"/>
  <c r="AC11" i="2"/>
  <c r="AC10" i="2"/>
  <c r="AC9" i="2"/>
  <c r="AC8" i="2"/>
  <c r="AC7" i="2"/>
  <c r="AC6" i="2"/>
  <c r="AF21" i="2"/>
  <c r="AF20" i="2"/>
  <c r="AF19" i="2"/>
  <c r="AF18" i="2"/>
  <c r="AF17" i="2"/>
  <c r="AF15" i="2"/>
  <c r="AF14" i="2"/>
  <c r="AF13" i="2"/>
  <c r="AF12" i="2"/>
  <c r="AF11" i="2"/>
  <c r="AF10" i="2"/>
  <c r="AF9" i="2"/>
  <c r="AF8" i="2"/>
  <c r="AF7" i="2"/>
  <c r="AF6" i="2"/>
  <c r="AI21" i="2"/>
  <c r="AI19" i="2"/>
  <c r="AI18" i="2"/>
  <c r="AI14" i="2"/>
  <c r="AI13" i="2"/>
  <c r="AI12" i="2"/>
  <c r="AI11" i="2"/>
  <c r="AI10" i="2"/>
  <c r="AI9" i="2"/>
  <c r="AI8" i="2"/>
  <c r="AI7" i="2"/>
  <c r="AI6" i="2"/>
  <c r="AL21" i="2"/>
  <c r="AL20" i="2"/>
  <c r="AL19" i="2"/>
  <c r="AL18" i="2"/>
  <c r="AL17" i="2"/>
  <c r="AL15" i="2"/>
  <c r="AL14" i="2"/>
  <c r="AL13" i="2"/>
  <c r="AL12" i="2"/>
  <c r="AL11" i="2"/>
  <c r="AL10" i="2"/>
  <c r="AL9" i="2"/>
  <c r="AL8" i="2"/>
  <c r="AL7" i="2"/>
  <c r="AL6" i="2"/>
  <c r="BN18" i="1"/>
  <c r="BN15" i="1"/>
  <c r="BN14" i="1"/>
  <c r="BN13" i="1"/>
  <c r="BN12" i="1"/>
  <c r="BN11" i="1"/>
  <c r="BN10" i="1"/>
  <c r="BN9" i="1"/>
  <c r="BN8" i="1"/>
  <c r="BN7" i="1"/>
  <c r="BN6" i="1"/>
  <c r="BH20" i="1"/>
  <c r="BA20" i="1"/>
  <c r="BA15" i="1"/>
  <c r="BA14" i="1"/>
  <c r="BA13" i="1"/>
  <c r="BA12" i="1"/>
  <c r="BA11" i="1"/>
  <c r="BA10" i="1"/>
  <c r="BA9" i="1"/>
  <c r="BA8" i="1"/>
  <c r="BA7" i="1"/>
  <c r="AX21" i="1"/>
  <c r="AX19" i="1"/>
  <c r="AX17" i="1"/>
  <c r="AX15" i="1"/>
  <c r="AX14" i="1"/>
  <c r="AX13" i="1"/>
  <c r="AX12" i="1"/>
  <c r="AX11" i="1"/>
  <c r="AX10" i="1"/>
  <c r="AX9" i="1"/>
  <c r="AX8" i="1"/>
  <c r="AX6" i="1"/>
  <c r="AU18" i="1"/>
  <c r="AU12" i="1"/>
  <c r="AU10" i="1"/>
  <c r="AU8" i="1"/>
  <c r="AR19" i="1"/>
  <c r="AR14" i="1"/>
  <c r="AR12" i="1"/>
  <c r="AR10" i="1"/>
  <c r="AR8" i="1"/>
  <c r="AR6" i="1"/>
  <c r="AO21" i="1"/>
  <c r="AO18" i="1"/>
  <c r="AO15" i="1"/>
  <c r="AO13" i="1"/>
  <c r="AO12" i="1"/>
  <c r="AO11" i="1"/>
  <c r="AO9" i="1"/>
  <c r="AO8" i="1"/>
  <c r="AO7" i="1"/>
  <c r="T21" i="1"/>
  <c r="Q21" i="1"/>
  <c r="W20" i="1"/>
  <c r="T20" i="1"/>
  <c r="Q20" i="1"/>
  <c r="W19" i="1"/>
  <c r="T19" i="1"/>
  <c r="W18" i="1"/>
  <c r="T18" i="1"/>
  <c r="Q18" i="1"/>
  <c r="W17" i="1"/>
  <c r="T17" i="1"/>
  <c r="W15" i="1"/>
  <c r="T15" i="1"/>
  <c r="Q15" i="1"/>
  <c r="W14" i="1"/>
  <c r="Q14" i="1"/>
  <c r="W13" i="1"/>
  <c r="T13" i="1"/>
  <c r="W12" i="1"/>
  <c r="Q12" i="1"/>
  <c r="W11" i="1"/>
  <c r="T11" i="1"/>
  <c r="Q11" i="1"/>
  <c r="Q10" i="1"/>
  <c r="W9" i="1"/>
  <c r="T9" i="1"/>
  <c r="W7" i="1"/>
  <c r="T7" i="1"/>
  <c r="Q7" i="1"/>
  <c r="W6" i="1"/>
  <c r="T6" i="1"/>
  <c r="Q6" i="1"/>
  <c r="E18" i="1"/>
  <c r="E15" i="1"/>
  <c r="E14" i="1"/>
  <c r="E13" i="1"/>
  <c r="E12" i="1"/>
  <c r="E10" i="1"/>
  <c r="E9" i="1"/>
  <c r="E8" i="1"/>
  <c r="E7" i="1"/>
  <c r="E6" i="1"/>
  <c r="CC23" i="10"/>
  <c r="CC22" i="10"/>
  <c r="CC21" i="10"/>
  <c r="CC20" i="10"/>
  <c r="CC19" i="10"/>
  <c r="CC18" i="10"/>
  <c r="CC16" i="10"/>
  <c r="CC15" i="10"/>
  <c r="CC14" i="10"/>
  <c r="CC13" i="10"/>
  <c r="CC12" i="10"/>
  <c r="CC11" i="10"/>
  <c r="CC10" i="10"/>
  <c r="CC9" i="10"/>
  <c r="CC8" i="10"/>
  <c r="CC7" i="10"/>
  <c r="BV23" i="10"/>
  <c r="BV22" i="10"/>
  <c r="BV21" i="10"/>
  <c r="BV20" i="10"/>
  <c r="BV19" i="10"/>
  <c r="BV18" i="10"/>
  <c r="BV17" i="10"/>
  <c r="BV16" i="10"/>
  <c r="BV15" i="10"/>
  <c r="BV14" i="10"/>
  <c r="BV13" i="10"/>
  <c r="BV12" i="10"/>
  <c r="BV11" i="10"/>
  <c r="BV10" i="10"/>
  <c r="BV9" i="10"/>
  <c r="BV8" i="10"/>
  <c r="BV7" i="10"/>
  <c r="BS22" i="10"/>
  <c r="BS21" i="10"/>
  <c r="BS20" i="10"/>
  <c r="BS19" i="10"/>
  <c r="BS18" i="10"/>
  <c r="BS17" i="10"/>
  <c r="BS16" i="10"/>
  <c r="BS15" i="10"/>
  <c r="BS14" i="10"/>
  <c r="BS13" i="10"/>
  <c r="BS12" i="10"/>
  <c r="BS11" i="10"/>
  <c r="BS10" i="10"/>
  <c r="BS9" i="10"/>
  <c r="BS8" i="10"/>
  <c r="BS7" i="10"/>
  <c r="BP22" i="10"/>
  <c r="BP21" i="10"/>
  <c r="BP20" i="10"/>
  <c r="BP19" i="10"/>
  <c r="BP18" i="10"/>
  <c r="BP17" i="10"/>
  <c r="BP16" i="10"/>
  <c r="BP15" i="10"/>
  <c r="BP14" i="10"/>
  <c r="BP13" i="10"/>
  <c r="BP12" i="10"/>
  <c r="BP11" i="10"/>
  <c r="BP10" i="10"/>
  <c r="BP9" i="10"/>
  <c r="BP8" i="10"/>
  <c r="BP7" i="10"/>
  <c r="BM23" i="10"/>
  <c r="BM22" i="10"/>
  <c r="BM21" i="10"/>
  <c r="BM20" i="10"/>
  <c r="BM19" i="10"/>
  <c r="BM16" i="10"/>
  <c r="BM15" i="10"/>
  <c r="BM14" i="10"/>
  <c r="BM13" i="10"/>
  <c r="BM12" i="10"/>
  <c r="BM11" i="10"/>
  <c r="BM10" i="10"/>
  <c r="BM9" i="10"/>
  <c r="BM8" i="10"/>
  <c r="BM7" i="10"/>
  <c r="BJ23" i="10"/>
  <c r="BJ22" i="10"/>
  <c r="BJ21" i="10"/>
  <c r="BJ20" i="10"/>
  <c r="BJ19" i="10"/>
  <c r="BJ18" i="10"/>
  <c r="BJ17" i="10"/>
  <c r="BJ16" i="10"/>
  <c r="BJ15" i="10"/>
  <c r="BJ14" i="10"/>
  <c r="BJ13" i="10"/>
  <c r="BJ12" i="10"/>
  <c r="BJ11" i="10"/>
  <c r="BJ10" i="10"/>
  <c r="BJ9" i="10"/>
  <c r="BJ8" i="10"/>
  <c r="BJ7" i="10"/>
  <c r="BG23" i="10"/>
  <c r="BG22" i="10"/>
  <c r="BG21" i="10"/>
  <c r="BG20" i="10"/>
  <c r="BG19" i="10"/>
  <c r="BG18" i="10"/>
  <c r="BG16" i="10"/>
  <c r="BG15" i="10"/>
  <c r="BG14" i="10"/>
  <c r="BG13" i="10"/>
  <c r="BG12" i="10"/>
  <c r="BG11" i="10"/>
  <c r="BG10" i="10"/>
  <c r="BG8" i="10"/>
  <c r="BG7" i="10"/>
  <c r="BD23" i="10"/>
  <c r="BD22" i="10"/>
  <c r="BD21" i="10"/>
  <c r="BD20" i="10"/>
  <c r="BD19" i="10"/>
  <c r="BD18" i="10"/>
  <c r="BD16" i="10"/>
  <c r="BD15" i="10"/>
  <c r="BD14" i="10"/>
  <c r="BD13" i="10"/>
  <c r="BD12" i="10"/>
  <c r="BD11" i="10"/>
  <c r="BD10" i="10"/>
  <c r="BD9" i="10"/>
  <c r="BD8" i="10"/>
  <c r="BD7" i="10"/>
  <c r="BA22" i="10"/>
  <c r="BA21" i="10"/>
  <c r="BA20" i="10"/>
  <c r="BA19" i="10"/>
  <c r="BA18" i="10"/>
  <c r="BA17" i="10"/>
  <c r="BA16" i="10"/>
  <c r="BA15" i="10"/>
  <c r="BA14" i="10"/>
  <c r="BA13" i="10"/>
  <c r="BA12" i="10"/>
  <c r="BA11" i="10"/>
  <c r="BA10" i="10"/>
  <c r="BA9" i="10"/>
  <c r="BA8" i="10"/>
  <c r="BA7" i="10"/>
  <c r="AX22" i="10"/>
  <c r="AX21" i="10"/>
  <c r="AX20" i="10"/>
  <c r="AX19" i="10"/>
  <c r="AX18" i="10"/>
  <c r="AX17" i="10"/>
  <c r="AX16" i="10"/>
  <c r="AX15" i="10"/>
  <c r="AX14" i="10"/>
  <c r="AX13" i="10"/>
  <c r="AX12" i="10"/>
  <c r="AX11" i="10"/>
  <c r="AX10" i="10"/>
  <c r="AX9" i="10"/>
  <c r="AX8" i="10"/>
  <c r="AX7" i="10"/>
  <c r="AU22" i="10"/>
  <c r="AU21" i="10"/>
  <c r="AU20" i="10"/>
  <c r="AU19" i="10"/>
  <c r="AU18" i="10"/>
  <c r="AU16" i="10"/>
  <c r="AU15" i="10"/>
  <c r="AU14" i="10"/>
  <c r="AU13" i="10"/>
  <c r="AU12" i="10"/>
  <c r="AU11" i="10"/>
  <c r="AU10" i="10"/>
  <c r="AU9" i="10"/>
  <c r="AU8" i="10"/>
  <c r="AU7" i="10"/>
  <c r="AR23" i="10"/>
  <c r="AR22" i="10"/>
  <c r="AR21" i="10"/>
  <c r="AR20" i="10"/>
  <c r="AR19" i="10"/>
  <c r="AR18" i="10"/>
  <c r="AR16" i="10"/>
  <c r="AR15" i="10"/>
  <c r="AR14" i="10"/>
  <c r="AR13" i="10"/>
  <c r="AR12" i="10"/>
  <c r="AR11" i="10"/>
  <c r="AR10" i="10"/>
  <c r="AR9" i="10"/>
  <c r="AR8" i="10"/>
  <c r="AR7" i="10"/>
  <c r="AO22" i="10"/>
  <c r="AO21" i="10"/>
  <c r="AO20" i="10"/>
  <c r="AO19" i="10"/>
  <c r="AO17" i="10"/>
  <c r="AO16" i="10"/>
  <c r="AO15" i="10"/>
  <c r="AO14" i="10"/>
  <c r="AO13" i="10"/>
  <c r="AO12" i="10"/>
  <c r="AO11" i="10"/>
  <c r="AO10" i="10"/>
  <c r="AO9" i="10"/>
  <c r="AO8" i="10"/>
  <c r="AO7" i="10"/>
  <c r="AL21" i="10"/>
  <c r="AL16" i="10"/>
  <c r="AL15" i="10"/>
  <c r="AL14" i="10"/>
  <c r="AL13" i="10"/>
  <c r="AL12" i="10"/>
  <c r="AL11" i="10"/>
  <c r="AL10" i="10"/>
  <c r="AL9" i="10"/>
  <c r="AL8" i="10"/>
  <c r="AI22" i="10"/>
  <c r="AI21" i="10"/>
  <c r="AI20" i="10"/>
  <c r="AI19" i="10"/>
  <c r="AI18" i="10"/>
  <c r="AI16" i="10"/>
  <c r="AI15" i="10"/>
  <c r="AI14" i="10"/>
  <c r="AI13" i="10"/>
  <c r="AI12" i="10"/>
  <c r="AI11" i="10"/>
  <c r="AI10" i="10"/>
  <c r="AI9" i="10"/>
  <c r="AI8" i="10"/>
  <c r="AI7" i="10"/>
  <c r="AC23" i="10"/>
  <c r="AC22" i="10"/>
  <c r="AC21" i="10"/>
  <c r="AC20" i="10"/>
  <c r="AC19" i="10"/>
  <c r="AC18" i="10"/>
  <c r="AC17" i="10"/>
  <c r="AC16" i="10"/>
  <c r="AC15" i="10"/>
  <c r="AC14" i="10"/>
  <c r="AC13" i="10"/>
  <c r="AC12" i="10"/>
  <c r="AC11" i="10"/>
  <c r="AC10" i="10"/>
  <c r="AC9" i="10"/>
  <c r="AC8" i="10"/>
  <c r="AC7" i="10"/>
  <c r="Z23" i="10"/>
  <c r="Z22" i="10"/>
  <c r="Z21" i="10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W23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W9" i="10"/>
  <c r="W8" i="10"/>
  <c r="W7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1" i="10"/>
  <c r="T10" i="10"/>
  <c r="T9" i="10"/>
  <c r="T8" i="10"/>
  <c r="T7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N22" i="10"/>
  <c r="N21" i="10"/>
  <c r="N20" i="10"/>
  <c r="N19" i="10"/>
  <c r="N18" i="10"/>
  <c r="N16" i="10"/>
  <c r="N15" i="10"/>
  <c r="N14" i="10"/>
  <c r="N13" i="10"/>
  <c r="N12" i="10"/>
  <c r="N11" i="10"/>
  <c r="N10" i="10"/>
  <c r="N9" i="10"/>
  <c r="N8" i="10"/>
  <c r="N7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7" i="10"/>
  <c r="E8" i="10"/>
  <c r="AJ21" i="4"/>
  <c r="AJ20" i="4"/>
  <c r="AJ19" i="4"/>
  <c r="AJ18" i="4"/>
  <c r="AJ17" i="4"/>
  <c r="AJ15" i="4"/>
  <c r="AJ14" i="4"/>
  <c r="AJ13" i="4"/>
  <c r="AJ12" i="4"/>
  <c r="AJ11" i="4"/>
  <c r="AJ10" i="4"/>
  <c r="AJ9" i="4"/>
  <c r="AJ8" i="4"/>
  <c r="AJ7" i="4"/>
  <c r="AJ6" i="4"/>
  <c r="AC22" i="4"/>
  <c r="AC21" i="4"/>
  <c r="AC20" i="4"/>
  <c r="AC19" i="4"/>
  <c r="AC18" i="4"/>
  <c r="AC17" i="4"/>
  <c r="AC15" i="4"/>
  <c r="AC14" i="4"/>
  <c r="AC13" i="4"/>
  <c r="AC12" i="4"/>
  <c r="AC11" i="4"/>
  <c r="AC10" i="4"/>
  <c r="AC9" i="4"/>
  <c r="AC8" i="4"/>
  <c r="AC7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CE17" i="10"/>
  <c r="CE24" i="10" s="1"/>
  <c r="H18" i="4"/>
  <c r="E14" i="4"/>
  <c r="H21" i="4"/>
  <c r="H20" i="4"/>
  <c r="H19" i="4"/>
  <c r="H17" i="4"/>
  <c r="H15" i="4"/>
  <c r="H14" i="4"/>
  <c r="H13" i="4"/>
  <c r="H12" i="4"/>
  <c r="H11" i="4"/>
  <c r="H10" i="4"/>
  <c r="H9" i="4"/>
  <c r="H8" i="4"/>
  <c r="H7" i="4"/>
  <c r="E22" i="4"/>
  <c r="E21" i="4"/>
  <c r="E20" i="4"/>
  <c r="E19" i="4"/>
  <c r="E18" i="4"/>
  <c r="E17" i="4"/>
  <c r="E15" i="4"/>
  <c r="E13" i="4"/>
  <c r="E12" i="4"/>
  <c r="E11" i="4"/>
  <c r="E9" i="4"/>
  <c r="E8" i="4"/>
  <c r="E7" i="4"/>
  <c r="E6" i="4"/>
  <c r="E10" i="4"/>
  <c r="P24" i="19"/>
  <c r="P26" i="19" s="1"/>
  <c r="I25" i="20"/>
  <c r="O25" i="20"/>
  <c r="AA25" i="20"/>
  <c r="AC25" i="20" s="1"/>
  <c r="K9" i="1"/>
  <c r="K11" i="1"/>
  <c r="K15" i="1"/>
  <c r="K16" i="10"/>
  <c r="K15" i="10"/>
  <c r="K14" i="10"/>
  <c r="K13" i="1"/>
  <c r="K13" i="10"/>
  <c r="K12" i="10"/>
  <c r="K11" i="10"/>
  <c r="K10" i="10"/>
  <c r="K9" i="10"/>
  <c r="K8" i="10"/>
  <c r="K7" i="10"/>
  <c r="K17" i="1"/>
  <c r="K19" i="1"/>
  <c r="K20" i="1"/>
  <c r="K21" i="1"/>
  <c r="K22" i="10"/>
  <c r="K21" i="10"/>
  <c r="K20" i="10"/>
  <c r="K19" i="10"/>
  <c r="K18" i="10"/>
  <c r="K17" i="10"/>
  <c r="K23" i="10"/>
  <c r="Z23" i="17"/>
  <c r="Y22" i="17"/>
  <c r="Y18" i="17"/>
  <c r="Z17" i="17"/>
  <c r="Z24" i="17" s="1"/>
  <c r="Y14" i="17"/>
  <c r="Y10" i="17"/>
  <c r="AB7" i="17"/>
  <c r="AB8" i="17"/>
  <c r="AB9" i="17"/>
  <c r="AB10" i="17"/>
  <c r="AB11" i="17"/>
  <c r="AB12" i="17"/>
  <c r="AB13" i="17"/>
  <c r="AB14" i="17"/>
  <c r="AB15" i="17"/>
  <c r="AB16" i="17"/>
  <c r="AB18" i="17"/>
  <c r="AB19" i="17"/>
  <c r="AB20" i="17"/>
  <c r="AB21" i="17"/>
  <c r="AB22" i="17"/>
  <c r="AB23" i="17"/>
  <c r="AC10" i="17"/>
  <c r="AE10" i="17" s="1"/>
  <c r="AC12" i="17"/>
  <c r="AE12" i="17" s="1"/>
  <c r="AC14" i="17"/>
  <c r="AE14" i="17" s="1"/>
  <c r="AC16" i="17"/>
  <c r="AE16" i="17" s="1"/>
  <c r="AC7" i="17"/>
  <c r="AE7" i="17" s="1"/>
  <c r="C22" i="2"/>
  <c r="C23" i="2" s="1"/>
  <c r="E23" i="2" s="1"/>
  <c r="E20" i="2"/>
  <c r="AF17" i="10"/>
  <c r="AQ23" i="17"/>
  <c r="AN23" i="17"/>
  <c r="AN17" i="17"/>
  <c r="AK23" i="17"/>
  <c r="AH23" i="17"/>
  <c r="K23" i="17"/>
  <c r="H23" i="17"/>
  <c r="E23" i="17"/>
  <c r="N17" i="10"/>
  <c r="BX24" i="10"/>
  <c r="BH7" i="1"/>
  <c r="AZ24" i="10"/>
  <c r="AR21" i="1"/>
  <c r="AR18" i="1"/>
  <c r="AN24" i="10"/>
  <c r="BH10" i="1"/>
  <c r="BH14" i="1"/>
  <c r="AH24" i="10"/>
  <c r="AI17" i="10"/>
  <c r="AR22" i="1"/>
  <c r="BQ24" i="10"/>
  <c r="J24" i="10"/>
  <c r="K10" i="1"/>
  <c r="K8" i="1"/>
  <c r="N21" i="1"/>
  <c r="N19" i="1"/>
  <c r="N17" i="1"/>
  <c r="Z14" i="1"/>
  <c r="Z12" i="1"/>
  <c r="Z10" i="1"/>
  <c r="Z8" i="1"/>
  <c r="BN19" i="1"/>
  <c r="E21" i="1"/>
  <c r="E17" i="1"/>
  <c r="K6" i="1"/>
  <c r="K18" i="1"/>
  <c r="T14" i="1"/>
  <c r="T12" i="1"/>
  <c r="T10" i="1"/>
  <c r="T8" i="1"/>
  <c r="H16" i="1"/>
  <c r="P24" i="10"/>
  <c r="Q23" i="10"/>
  <c r="N23" i="10"/>
  <c r="K14" i="1"/>
  <c r="K12" i="1"/>
  <c r="AB17" i="17"/>
  <c r="E21" i="16"/>
  <c r="BK24" i="10"/>
  <c r="AE23" i="6"/>
  <c r="AE25" i="20"/>
  <c r="V25" i="20"/>
  <c r="S25" i="20"/>
  <c r="P25" i="20"/>
  <c r="M25" i="20"/>
  <c r="J25" i="20"/>
  <c r="F25" i="20"/>
  <c r="AY23" i="6"/>
  <c r="V15" i="15"/>
  <c r="F21" i="15"/>
  <c r="AA21" i="14"/>
  <c r="N22" i="2"/>
  <c r="BN17" i="1"/>
  <c r="CC17" i="10"/>
  <c r="BH18" i="1"/>
  <c r="BP23" i="10"/>
  <c r="BG17" i="10"/>
  <c r="AR9" i="1"/>
  <c r="AR17" i="10"/>
  <c r="BH13" i="1"/>
  <c r="AF23" i="10"/>
  <c r="N18" i="1"/>
  <c r="BN16" i="1"/>
  <c r="AE16" i="21"/>
  <c r="R16" i="21"/>
  <c r="F23" i="21"/>
  <c r="AD25" i="20"/>
  <c r="AF25" i="20" s="1"/>
  <c r="X25" i="20"/>
  <c r="Z25" i="20" s="1"/>
  <c r="AG18" i="20"/>
  <c r="M24" i="19"/>
  <c r="L23" i="19"/>
  <c r="Q23" i="19" s="1"/>
  <c r="H24" i="19"/>
  <c r="C24" i="19"/>
  <c r="B24" i="19"/>
  <c r="B26" i="19" s="1"/>
  <c r="AF24" i="17"/>
  <c r="R24" i="17"/>
  <c r="X17" i="17"/>
  <c r="Z21" i="14"/>
  <c r="P22" i="14"/>
  <c r="P24" i="14" s="1"/>
  <c r="F15" i="14"/>
  <c r="C22" i="14"/>
  <c r="K21" i="16"/>
  <c r="K15" i="16"/>
  <c r="K22" i="16" s="1"/>
  <c r="AH15" i="15"/>
  <c r="Q21" i="15"/>
  <c r="R21" i="15" s="1"/>
  <c r="Q22" i="14"/>
  <c r="M22" i="14"/>
  <c r="J22" i="14"/>
  <c r="J24" i="14" s="1"/>
  <c r="I15" i="14"/>
  <c r="AL22" i="2"/>
  <c r="AJ16" i="21"/>
  <c r="L25" i="20"/>
  <c r="N25" i="20" s="1"/>
  <c r="E25" i="20"/>
  <c r="G25" i="20" s="1"/>
  <c r="H25" i="20" s="1"/>
  <c r="Q7" i="19"/>
  <c r="V22" i="6"/>
  <c r="V13" i="6"/>
  <c r="AR24" i="17"/>
  <c r="AI24" i="17"/>
  <c r="BT24" i="10"/>
  <c r="BK18" i="1"/>
  <c r="BH15" i="1"/>
  <c r="BM17" i="10"/>
  <c r="AU16" i="1"/>
  <c r="BB24" i="10"/>
  <c r="BA23" i="10"/>
  <c r="AX23" i="10"/>
  <c r="AS24" i="10"/>
  <c r="AS25" i="10" s="1"/>
  <c r="AR16" i="1"/>
  <c r="AO23" i="10"/>
  <c r="BH9" i="1"/>
  <c r="AM24" i="10"/>
  <c r="AC21" i="17"/>
  <c r="AE21" i="17" s="1"/>
  <c r="CD20" i="10"/>
  <c r="AC19" i="17"/>
  <c r="AE19" i="17" s="1"/>
  <c r="AC11" i="17"/>
  <c r="AE11" i="17" s="1"/>
  <c r="CD19" i="10"/>
  <c r="AC9" i="17"/>
  <c r="AE9" i="17" s="1"/>
  <c r="E19" i="1"/>
  <c r="CD22" i="10"/>
  <c r="AC22" i="17"/>
  <c r="AE22" i="17" s="1"/>
  <c r="E22" i="1"/>
  <c r="AL7" i="10"/>
  <c r="E11" i="1"/>
  <c r="AJ17" i="10"/>
  <c r="CD17" i="10" s="1"/>
  <c r="I23" i="4"/>
  <c r="W22" i="1"/>
  <c r="J22" i="16"/>
  <c r="G22" i="16"/>
  <c r="C22" i="16"/>
  <c r="AB22" i="15"/>
  <c r="Z22" i="15"/>
  <c r="O22" i="15"/>
  <c r="O24" i="15" s="1"/>
  <c r="L22" i="15"/>
  <c r="L24" i="15" s="1"/>
  <c r="D22" i="15"/>
  <c r="D24" i="15" s="1"/>
  <c r="AI22" i="15"/>
  <c r="AI15" i="15"/>
  <c r="R22" i="14"/>
  <c r="X22" i="14"/>
  <c r="S22" i="14"/>
  <c r="N22" i="14"/>
  <c r="D22" i="14"/>
  <c r="AS24" i="17"/>
  <c r="AP24" i="17"/>
  <c r="AM24" i="17"/>
  <c r="AJ24" i="17"/>
  <c r="AK24" i="17" s="1"/>
  <c r="AG24" i="17"/>
  <c r="AD24" i="17"/>
  <c r="AA24" i="17"/>
  <c r="AT24" i="17"/>
  <c r="AA25" i="17"/>
  <c r="CB24" i="10"/>
  <c r="CB25" i="10" s="1"/>
  <c r="BU24" i="10"/>
  <c r="BR24" i="10"/>
  <c r="BS24" i="10" s="1"/>
  <c r="BO24" i="10"/>
  <c r="BO25" i="10" s="1"/>
  <c r="BI24" i="10"/>
  <c r="BC24" i="10"/>
  <c r="BB27" i="10" s="1"/>
  <c r="AW24" i="10"/>
  <c r="AT24" i="10"/>
  <c r="AI23" i="10"/>
  <c r="AE24" i="10"/>
  <c r="AB24" i="10"/>
  <c r="AB25" i="10" s="1"/>
  <c r="Y24" i="10"/>
  <c r="Y25" i="10" s="1"/>
  <c r="V24" i="10"/>
  <c r="S24" i="10"/>
  <c r="S25" i="10" s="1"/>
  <c r="G24" i="10"/>
  <c r="G25" i="10" s="1"/>
  <c r="BZ25" i="10"/>
  <c r="P25" i="10"/>
  <c r="BQ27" i="10"/>
  <c r="BI25" i="10"/>
  <c r="AQ25" i="10"/>
  <c r="AK24" i="10"/>
  <c r="M24" i="10"/>
  <c r="D24" i="10"/>
  <c r="T22" i="14"/>
  <c r="AK25" i="10"/>
  <c r="AO24" i="17"/>
  <c r="BE24" i="10"/>
  <c r="H22" i="1"/>
  <c r="AC15" i="17"/>
  <c r="AE15" i="17" s="1"/>
  <c r="CA24" i="10"/>
  <c r="AX22" i="1"/>
  <c r="BY24" i="10"/>
  <c r="BY25" i="10" s="1"/>
  <c r="AG24" i="10"/>
  <c r="C24" i="10"/>
  <c r="AC18" i="17"/>
  <c r="AE18" i="17" s="1"/>
  <c r="AC20" i="17"/>
  <c r="AE20" i="17" s="1"/>
  <c r="AJ23" i="10"/>
  <c r="CD23" i="10" s="1"/>
  <c r="K16" i="1"/>
  <c r="AL17" i="10"/>
  <c r="R24" i="10"/>
  <c r="U24" i="10"/>
  <c r="X24" i="10"/>
  <c r="Z24" i="10" s="1"/>
  <c r="AA24" i="10"/>
  <c r="AA27" i="10" s="1"/>
  <c r="AC22" i="1"/>
  <c r="AD24" i="10"/>
  <c r="AD25" i="10" s="1"/>
  <c r="AO16" i="1"/>
  <c r="AP24" i="10"/>
  <c r="AG27" i="10"/>
  <c r="AL10" i="1"/>
  <c r="AC13" i="17"/>
  <c r="O24" i="10"/>
  <c r="O27" i="10" s="1"/>
  <c r="K7" i="1"/>
  <c r="E24" i="10"/>
  <c r="AF23" i="4"/>
  <c r="X25" i="10"/>
  <c r="CC24" i="10"/>
  <c r="X27" i="10"/>
  <c r="BY27" i="10"/>
  <c r="AJ24" i="10"/>
  <c r="AJ27" i="10" s="1"/>
  <c r="AR24" i="10"/>
  <c r="H15" i="16"/>
  <c r="I22" i="16"/>
  <c r="Y15" i="15"/>
  <c r="AA22" i="15"/>
  <c r="Y24" i="15" s="1"/>
  <c r="U15" i="15"/>
  <c r="M15" i="15"/>
  <c r="I15" i="15"/>
  <c r="G22" i="15"/>
  <c r="G24" i="15" s="1"/>
  <c r="E15" i="15"/>
  <c r="C22" i="15"/>
  <c r="Q22" i="15" s="1"/>
  <c r="AE22" i="15"/>
  <c r="AG22" i="15" s="1"/>
  <c r="F22" i="15"/>
  <c r="Z15" i="14"/>
  <c r="K22" i="14"/>
  <c r="E15" i="14"/>
  <c r="Z22" i="2"/>
  <c r="AE22" i="21"/>
  <c r="AJ22" i="21" s="1"/>
  <c r="H16" i="21"/>
  <c r="H22" i="21"/>
  <c r="H23" i="21" s="1"/>
  <c r="AB24" i="17"/>
  <c r="AE23" i="21"/>
  <c r="AP25" i="10"/>
  <c r="U25" i="10"/>
  <c r="AO27" i="17"/>
  <c r="BB25" i="10"/>
  <c r="BQ25" i="10"/>
  <c r="AM25" i="10"/>
  <c r="AU24" i="10"/>
  <c r="BD24" i="10"/>
  <c r="AG25" i="17"/>
  <c r="I25" i="17"/>
  <c r="H16" i="2"/>
  <c r="AJ16" i="1"/>
  <c r="C24" i="17"/>
  <c r="U24" i="17"/>
  <c r="AA25" i="10"/>
  <c r="Y21" i="15"/>
  <c r="Y22" i="15"/>
  <c r="V21" i="15"/>
  <c r="AH22" i="15"/>
  <c r="N22" i="15"/>
  <c r="N24" i="15" s="1"/>
  <c r="P21" i="15"/>
  <c r="P15" i="15"/>
  <c r="Q15" i="15"/>
  <c r="R15" i="15" s="1"/>
  <c r="AC23" i="21"/>
  <c r="R22" i="21"/>
  <c r="AG24" i="20"/>
  <c r="U25" i="20"/>
  <c r="R25" i="20"/>
  <c r="T25" i="20"/>
  <c r="V20" i="6"/>
  <c r="AN24" i="17"/>
  <c r="AL27" i="17"/>
  <c r="AH24" i="17"/>
  <c r="AP25" i="17"/>
  <c r="AI25" i="17"/>
  <c r="BW27" i="10"/>
  <c r="BW25" i="10"/>
  <c r="AX16" i="1"/>
  <c r="AY27" i="10"/>
  <c r="BA24" i="10"/>
  <c r="AY25" i="10"/>
  <c r="AP27" i="10"/>
  <c r="AI24" i="10"/>
  <c r="U27" i="10"/>
  <c r="R25" i="10"/>
  <c r="T24" i="10"/>
  <c r="AL20" i="1"/>
  <c r="AL9" i="1"/>
  <c r="BK11" i="1"/>
  <c r="AV23" i="1"/>
  <c r="I23" i="1"/>
  <c r="AL18" i="1"/>
  <c r="AL15" i="1"/>
  <c r="AL13" i="1"/>
  <c r="AL11" i="1"/>
  <c r="BB24" i="6"/>
  <c r="AY24" i="6"/>
  <c r="AL7" i="1"/>
  <c r="AC8" i="17"/>
  <c r="AE8" i="17" s="1"/>
  <c r="AL14" i="1"/>
  <c r="AA23" i="1"/>
  <c r="AK16" i="6" l="1"/>
  <c r="BB23" i="6"/>
  <c r="AC24" i="6"/>
  <c r="AE24" i="6" s="1"/>
  <c r="AK8" i="6"/>
  <c r="AK12" i="6"/>
  <c r="K24" i="6"/>
  <c r="M24" i="6" s="1"/>
  <c r="BL23" i="1"/>
  <c r="AV24" i="1" s="1"/>
  <c r="AA23" i="4"/>
  <c r="Q23" i="4"/>
  <c r="AR16" i="2"/>
  <c r="X23" i="1"/>
  <c r="X24" i="1" s="1"/>
  <c r="AS23" i="1"/>
  <c r="AY23" i="1"/>
  <c r="BA23" i="1" s="1"/>
  <c r="BD16" i="1"/>
  <c r="BD22" i="1"/>
  <c r="BH19" i="6"/>
  <c r="BH7" i="6"/>
  <c r="BF17" i="6"/>
  <c r="BH22" i="6"/>
  <c r="AF24" i="6"/>
  <c r="AH24" i="6" s="1"/>
  <c r="BJ7" i="6"/>
  <c r="BJ9" i="6"/>
  <c r="BJ11" i="6"/>
  <c r="BJ13" i="6"/>
  <c r="BJ15" i="6"/>
  <c r="BJ18" i="6"/>
  <c r="BJ20" i="6"/>
  <c r="BJ22" i="6"/>
  <c r="AK7" i="6"/>
  <c r="AK9" i="6"/>
  <c r="AK11" i="6"/>
  <c r="AK13" i="6"/>
  <c r="AK15" i="6"/>
  <c r="AK18" i="6"/>
  <c r="AK20" i="6"/>
  <c r="AK22" i="6"/>
  <c r="BJ8" i="6"/>
  <c r="BJ10" i="6"/>
  <c r="BJ12" i="6"/>
  <c r="BJ14" i="6"/>
  <c r="BJ16" i="6"/>
  <c r="BJ19" i="6"/>
  <c r="BJ21" i="6"/>
  <c r="H24" i="6"/>
  <c r="J24" i="6" s="1"/>
  <c r="C24" i="6"/>
  <c r="E24" i="6" s="1"/>
  <c r="T17" i="6"/>
  <c r="V17" i="6" s="1"/>
  <c r="BN23" i="1"/>
  <c r="AM23" i="1"/>
  <c r="AM24" i="1" s="1"/>
  <c r="AD23" i="1"/>
  <c r="AF25" i="17"/>
  <c r="F25" i="17"/>
  <c r="AL25" i="17"/>
  <c r="O25" i="17"/>
  <c r="AM25" i="17"/>
  <c r="Z25" i="17"/>
  <c r="U25" i="17"/>
  <c r="P22" i="15"/>
  <c r="C24" i="15"/>
  <c r="Q24" i="10"/>
  <c r="C27" i="10"/>
  <c r="AQ24" i="17"/>
  <c r="AO25" i="17"/>
  <c r="AR25" i="17"/>
  <c r="BV24" i="10"/>
  <c r="BT27" i="10"/>
  <c r="K25" i="20"/>
  <c r="BN25" i="10"/>
  <c r="BP24" i="10"/>
  <c r="I21" i="15"/>
  <c r="I22" i="15" s="1"/>
  <c r="G24" i="19"/>
  <c r="R23" i="21"/>
  <c r="C25" i="17"/>
  <c r="W24" i="10"/>
  <c r="AS27" i="10"/>
  <c r="AS25" i="17"/>
  <c r="Y17" i="17"/>
  <c r="K22" i="15"/>
  <c r="K24" i="15" s="1"/>
  <c r="F22" i="16"/>
  <c r="AV24" i="10"/>
  <c r="BH24" i="10"/>
  <c r="AI23" i="21"/>
  <c r="AJ23" i="21" s="1"/>
  <c r="C23" i="21"/>
  <c r="D23" i="21"/>
  <c r="P23" i="21"/>
  <c r="X23" i="21"/>
  <c r="Y23" i="21"/>
  <c r="AF23" i="21"/>
  <c r="L24" i="10"/>
  <c r="L17" i="19"/>
  <c r="BL24" i="10"/>
  <c r="D24" i="17"/>
  <c r="G24" i="17"/>
  <c r="J24" i="17"/>
  <c r="M24" i="17"/>
  <c r="M25" i="17" s="1"/>
  <c r="P24" i="17"/>
  <c r="S24" i="17"/>
  <c r="T24" i="17" s="1"/>
  <c r="V24" i="17"/>
  <c r="W24" i="17" s="1"/>
  <c r="AB16" i="21"/>
  <c r="AB23" i="21" s="1"/>
  <c r="AB22" i="21"/>
  <c r="W21" i="15"/>
  <c r="X15" i="15"/>
  <c r="X22" i="15" s="1"/>
  <c r="BL24" i="1"/>
  <c r="AG24" i="1"/>
  <c r="BI24" i="1"/>
  <c r="AM23" i="2"/>
  <c r="AI17" i="6"/>
  <c r="BF23" i="1"/>
  <c r="BF24" i="1" s="1"/>
  <c r="BB23" i="1"/>
  <c r="BB24" i="1" s="1"/>
  <c r="F23" i="1"/>
  <c r="F24" i="1" s="1"/>
  <c r="AD23" i="2"/>
  <c r="AF23" i="2" s="1"/>
  <c r="AQ24" i="6"/>
  <c r="AS24" i="6" s="1"/>
  <c r="AI23" i="6"/>
  <c r="BK22" i="6"/>
  <c r="M23" i="4"/>
  <c r="AR22" i="2"/>
  <c r="R23" i="2"/>
  <c r="O23" i="2"/>
  <c r="Q23" i="2" s="1"/>
  <c r="I23" i="2"/>
  <c r="K23" i="2" s="1"/>
  <c r="BE17" i="6"/>
  <c r="BK18" i="6"/>
  <c r="BF23" i="6"/>
  <c r="Z24" i="6"/>
  <c r="AB24" i="6" s="1"/>
  <c r="W24" i="6"/>
  <c r="Y24" i="6" s="1"/>
  <c r="T23" i="6"/>
  <c r="BH9" i="6"/>
  <c r="BH13" i="6"/>
  <c r="BH18" i="6"/>
  <c r="BH21" i="6"/>
  <c r="BG23" i="6"/>
  <c r="BH16" i="6"/>
  <c r="BH14" i="6"/>
  <c r="BH12" i="6"/>
  <c r="BH10" i="6"/>
  <c r="BH8" i="6"/>
  <c r="AJ17" i="6"/>
  <c r="AJ24" i="6" s="1"/>
  <c r="AJ23" i="6"/>
  <c r="AK23" i="6" s="1"/>
  <c r="AA24" i="1"/>
  <c r="I24" i="1"/>
  <c r="AS24" i="1"/>
  <c r="AY24" i="1"/>
  <c r="AD24" i="1"/>
  <c r="AP24" i="1"/>
  <c r="AR23" i="1"/>
  <c r="BK22" i="1"/>
  <c r="L23" i="1"/>
  <c r="N23" i="1" s="1"/>
  <c r="AH23" i="4"/>
  <c r="AJ23" i="4" s="1"/>
  <c r="Z23" i="4"/>
  <c r="V22" i="4"/>
  <c r="V16" i="4"/>
  <c r="E23" i="4"/>
  <c r="AJ16" i="4"/>
  <c r="W25" i="20"/>
  <c r="L24" i="1"/>
  <c r="AF24" i="10"/>
  <c r="AL23" i="10"/>
  <c r="CA27" i="10"/>
  <c r="R27" i="10"/>
  <c r="C25" i="10"/>
  <c r="CA25" i="10"/>
  <c r="D25" i="10"/>
  <c r="V25" i="10"/>
  <c r="AW25" i="10"/>
  <c r="BR25" i="10"/>
  <c r="BU25" i="10"/>
  <c r="AZ25" i="10"/>
  <c r="AE25" i="10"/>
  <c r="AR27" i="17"/>
  <c r="AA22" i="14"/>
  <c r="R25" i="17"/>
  <c r="AL24" i="6"/>
  <c r="E21" i="15"/>
  <c r="E22" i="15" s="1"/>
  <c r="U21" i="15"/>
  <c r="D15" i="16"/>
  <c r="W22" i="14"/>
  <c r="B25" i="20"/>
  <c r="AG25" i="20" s="1"/>
  <c r="E16" i="1"/>
  <c r="R22" i="15"/>
  <c r="U22" i="15"/>
  <c r="AI27" i="17"/>
  <c r="AC23" i="4"/>
  <c r="M21" i="15"/>
  <c r="M22" i="15" s="1"/>
  <c r="H21" i="16"/>
  <c r="H22" i="16" s="1"/>
  <c r="D21" i="16"/>
  <c r="X23" i="17"/>
  <c r="Y23" i="17" s="1"/>
  <c r="CH17" i="10"/>
  <c r="F24" i="10"/>
  <c r="AV17" i="6"/>
  <c r="G23" i="21"/>
  <c r="L23" i="21"/>
  <c r="O23" i="21"/>
  <c r="S23" i="21"/>
  <c r="W23" i="21"/>
  <c r="AA23" i="21"/>
  <c r="AH23" i="21"/>
  <c r="G24" i="20"/>
  <c r="H24" i="20" s="1"/>
  <c r="N24" i="20"/>
  <c r="T24" i="20"/>
  <c r="D24" i="19"/>
  <c r="D26" i="19" s="1"/>
  <c r="I24" i="10"/>
  <c r="L24" i="17"/>
  <c r="W17" i="17"/>
  <c r="CH23" i="10"/>
  <c r="BF24" i="10"/>
  <c r="BE27" i="10" s="1"/>
  <c r="C25" i="20"/>
  <c r="H22" i="15"/>
  <c r="H24" i="15" s="1"/>
  <c r="B22" i="16"/>
  <c r="E22" i="16" s="1"/>
  <c r="W15" i="15"/>
  <c r="W22" i="15" s="1"/>
  <c r="C23" i="1"/>
  <c r="C24" i="1" s="1"/>
  <c r="O23" i="1"/>
  <c r="O24" i="1" s="1"/>
  <c r="R23" i="1"/>
  <c r="R24" i="1" s="1"/>
  <c r="AJ23" i="2"/>
  <c r="AL23" i="2" s="1"/>
  <c r="AG23" i="2"/>
  <c r="AI23" i="2" s="1"/>
  <c r="AA23" i="2"/>
  <c r="AC23" i="2" s="1"/>
  <c r="U23" i="1"/>
  <c r="U24" i="1" s="1"/>
  <c r="V23" i="4"/>
  <c r="AQ23" i="2"/>
  <c r="AF16" i="2"/>
  <c r="T23" i="2"/>
  <c r="AF16" i="1"/>
  <c r="S23" i="4"/>
  <c r="H23" i="4"/>
  <c r="H23" i="1"/>
  <c r="AC23" i="1"/>
  <c r="AF23" i="1"/>
  <c r="AL19" i="1"/>
  <c r="AL17" i="1"/>
  <c r="AU23" i="1"/>
  <c r="AJ22" i="1"/>
  <c r="AL21" i="1"/>
  <c r="AL8" i="1"/>
  <c r="Q23" i="1"/>
  <c r="AC23" i="17"/>
  <c r="AE23" i="17" s="1"/>
  <c r="BE23" i="1"/>
  <c r="BE24" i="1" s="1"/>
  <c r="BD23" i="1"/>
  <c r="BD24" i="1" s="1"/>
  <c r="AP23" i="2"/>
  <c r="E22" i="2"/>
  <c r="F23" i="2"/>
  <c r="H23" i="2" s="1"/>
  <c r="U23" i="2"/>
  <c r="W23" i="2" s="1"/>
  <c r="AT24" i="6"/>
  <c r="AV24" i="6" s="1"/>
  <c r="AV23" i="6"/>
  <c r="AI24" i="6"/>
  <c r="AN24" i="6"/>
  <c r="AP24" i="6" s="1"/>
  <c r="BH20" i="6"/>
  <c r="AS23" i="6"/>
  <c r="BG17" i="6"/>
  <c r="AC17" i="17"/>
  <c r="AE13" i="17"/>
  <c r="CG24" i="10"/>
  <c r="AO24" i="10"/>
  <c r="K23" i="1"/>
  <c r="AX23" i="1"/>
  <c r="AL12" i="1"/>
  <c r="O25" i="10"/>
  <c r="AJ25" i="10"/>
  <c r="AL24" i="10"/>
  <c r="BK25" i="10"/>
  <c r="AG25" i="10"/>
  <c r="F25" i="10"/>
  <c r="AC24" i="10"/>
  <c r="BE25" i="10"/>
  <c r="BT25" i="10"/>
  <c r="BN27" i="10"/>
  <c r="M25" i="10"/>
  <c r="AT25" i="10"/>
  <c r="BC25" i="10"/>
  <c r="AH25" i="10"/>
  <c r="J25" i="10"/>
  <c r="AN25" i="10"/>
  <c r="BX25" i="10"/>
  <c r="AD25" i="17"/>
  <c r="V25" i="17"/>
  <c r="AJ25" i="17"/>
  <c r="AM27" i="10"/>
  <c r="O22" i="14"/>
  <c r="F22" i="14"/>
  <c r="E22" i="14"/>
  <c r="Q25" i="20"/>
  <c r="D22" i="16"/>
  <c r="Q16" i="2"/>
  <c r="X23" i="2"/>
  <c r="AH21" i="15"/>
  <c r="CH24" i="10"/>
  <c r="Z24" i="15"/>
  <c r="Y25" i="15" s="1"/>
  <c r="AK17" i="6" l="1"/>
  <c r="BK11" i="6"/>
  <c r="AO23" i="1"/>
  <c r="Z23" i="1"/>
  <c r="W23" i="1"/>
  <c r="BK19" i="6"/>
  <c r="BK20" i="6"/>
  <c r="BK15" i="6"/>
  <c r="BF24" i="6"/>
  <c r="BK14" i="6"/>
  <c r="BK7" i="6"/>
  <c r="BK9" i="6"/>
  <c r="BK10" i="6"/>
  <c r="BH23" i="6"/>
  <c r="BJ23" i="6"/>
  <c r="BK21" i="6"/>
  <c r="BK16" i="6"/>
  <c r="BK8" i="6"/>
  <c r="BK13" i="6"/>
  <c r="BJ17" i="6"/>
  <c r="BK12" i="6"/>
  <c r="H24" i="17"/>
  <c r="G25" i="17"/>
  <c r="BK27" i="10"/>
  <c r="BM24" i="10"/>
  <c r="BL25" i="10"/>
  <c r="L27" i="10"/>
  <c r="N24" i="10"/>
  <c r="BJ24" i="10"/>
  <c r="BH27" i="10"/>
  <c r="BH25" i="10"/>
  <c r="S25" i="17"/>
  <c r="L25" i="10"/>
  <c r="CG25" i="10"/>
  <c r="Q24" i="17"/>
  <c r="P25" i="17"/>
  <c r="J25" i="17"/>
  <c r="K24" i="17"/>
  <c r="E24" i="17"/>
  <c r="D25" i="17"/>
  <c r="Q17" i="19"/>
  <c r="L24" i="19"/>
  <c r="L26" i="19" s="1"/>
  <c r="AV27" i="10"/>
  <c r="AX24" i="10"/>
  <c r="AV25" i="10"/>
  <c r="CD24" i="10"/>
  <c r="BI23" i="6"/>
  <c r="BK23" i="6" s="1"/>
  <c r="BI17" i="6"/>
  <c r="V23" i="6"/>
  <c r="T24" i="6"/>
  <c r="V24" i="6" s="1"/>
  <c r="BG24" i="6"/>
  <c r="BH24" i="6" s="1"/>
  <c r="T23" i="1"/>
  <c r="E23" i="1"/>
  <c r="N24" i="17"/>
  <c r="L25" i="17"/>
  <c r="H24" i="10"/>
  <c r="F27" i="10"/>
  <c r="Y22" i="14"/>
  <c r="Z22" i="14"/>
  <c r="BF25" i="10"/>
  <c r="CH25" i="10" s="1"/>
  <c r="BG24" i="10"/>
  <c r="I27" i="10"/>
  <c r="K24" i="10"/>
  <c r="I25" i="10"/>
  <c r="J22" i="15"/>
  <c r="D25" i="20"/>
  <c r="X24" i="17"/>
  <c r="Y24" i="17" s="1"/>
  <c r="AR23" i="2"/>
  <c r="AL22" i="1"/>
  <c r="AJ23" i="1"/>
  <c r="BH17" i="6"/>
  <c r="AK24" i="6"/>
  <c r="AE17" i="17"/>
  <c r="AC24" i="17"/>
  <c r="Z23" i="2"/>
  <c r="BJ24" i="6" l="1"/>
  <c r="BK17" i="6"/>
  <c r="Q24" i="19"/>
  <c r="BI24" i="6"/>
  <c r="AJ24" i="1"/>
  <c r="AC25" i="17"/>
  <c r="AE24" i="17"/>
  <c r="AH23" i="1"/>
  <c r="AI23" i="1" s="1"/>
  <c r="AL6" i="1"/>
  <c r="BK24" i="6" l="1"/>
  <c r="AK16" i="1"/>
  <c r="AH24" i="1"/>
  <c r="BJ16" i="1" l="1"/>
  <c r="BG6" i="1"/>
  <c r="BK6" i="1"/>
  <c r="AL16" i="1"/>
  <c r="AK23" i="1"/>
  <c r="AK24" i="1" l="1"/>
  <c r="AL23" i="1"/>
  <c r="BH6" i="1"/>
  <c r="BG16" i="1"/>
  <c r="BJ23" i="1"/>
  <c r="BK16" i="1"/>
  <c r="BH16" i="1" l="1"/>
  <c r="BG23" i="1"/>
  <c r="BJ24" i="1"/>
  <c r="BK23" i="1"/>
  <c r="BH23" i="1" l="1"/>
  <c r="BG24" i="1"/>
</calcChain>
</file>

<file path=xl/comments1.xml><?xml version="1.0" encoding="utf-8"?>
<comments xmlns="http://schemas.openxmlformats.org/spreadsheetml/2006/main">
  <authors>
    <author xml:space="preserve"> </author>
  </authors>
  <commentList>
    <comment ref="Y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民生費なし</t>
        </r>
      </text>
    </comment>
    <comment ref="AB5" authorId="0" shapeId="0">
      <text>
        <r>
          <rPr>
            <sz val="11"/>
            <color indexed="81"/>
            <rFont val="ＭＳ Ｐゴシック"/>
            <family val="3"/>
            <charset val="128"/>
          </rPr>
          <t>総務費、衛生費、労働費、商工費、消防費、その他なし</t>
        </r>
      </text>
    </comment>
  </commentList>
</comments>
</file>

<file path=xl/sharedStrings.xml><?xml version="1.0" encoding="utf-8"?>
<sst xmlns="http://schemas.openxmlformats.org/spreadsheetml/2006/main" count="834" uniqueCount="362">
  <si>
    <t>地方債現在高</t>
  </si>
  <si>
    <t>実質収支</t>
  </si>
  <si>
    <t>単年度収支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</si>
  <si>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</si>
  <si>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</si>
  <si>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</si>
  <si>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</si>
  <si>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</si>
  <si>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</si>
  <si>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</si>
  <si>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</si>
  <si>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市　計</t>
  </si>
  <si>
    <t>舟橋村</t>
  </si>
  <si>
    <t>上市町</t>
  </si>
  <si>
    <t>立山町</t>
  </si>
  <si>
    <t>入善町</t>
  </si>
  <si>
    <t>朝日町</t>
  </si>
  <si>
    <t>南砺市</t>
    <rPh sb="0" eb="3">
      <t>ナントシ</t>
    </rPh>
    <phoneticPr fontId="4"/>
  </si>
  <si>
    <t>市町村計</t>
    <rPh sb="0" eb="3">
      <t>シチョウソン</t>
    </rPh>
    <phoneticPr fontId="4"/>
  </si>
  <si>
    <t>町村計</t>
    <phoneticPr fontId="4"/>
  </si>
  <si>
    <t>射水市</t>
    <rPh sb="0" eb="3">
      <t>イミズシ</t>
    </rPh>
    <phoneticPr fontId="4"/>
  </si>
  <si>
    <t>歳入総額</t>
    <rPh sb="0" eb="2">
      <t>サイニュウ</t>
    </rPh>
    <rPh sb="2" eb="4">
      <t>ソウガク</t>
    </rPh>
    <phoneticPr fontId="4"/>
  </si>
  <si>
    <t>伸率</t>
    <rPh sb="0" eb="1">
      <t>ノ</t>
    </rPh>
    <rPh sb="1" eb="2">
      <t>リツ</t>
    </rPh>
    <phoneticPr fontId="4"/>
  </si>
  <si>
    <t>歳出総額</t>
    <rPh sb="0" eb="2">
      <t>サイシュツ</t>
    </rPh>
    <rPh sb="2" eb="4">
      <t>ソウガク</t>
    </rPh>
    <phoneticPr fontId="4"/>
  </si>
  <si>
    <t>標準財政規模</t>
    <phoneticPr fontId="4"/>
  </si>
  <si>
    <t>町村計</t>
    <phoneticPr fontId="4"/>
  </si>
  <si>
    <t>繰入金</t>
    <rPh sb="0" eb="2">
      <t>クリイレ</t>
    </rPh>
    <rPh sb="2" eb="3">
      <t>キン</t>
    </rPh>
    <phoneticPr fontId="2"/>
  </si>
  <si>
    <t>歳入合計</t>
    <rPh sb="0" eb="2">
      <t>サイニュウ</t>
    </rPh>
    <rPh sb="2" eb="4">
      <t>ゴウケイ</t>
    </rPh>
    <phoneticPr fontId="4"/>
  </si>
  <si>
    <t>その他</t>
    <rPh sb="2" eb="3">
      <t>タ</t>
    </rPh>
    <phoneticPr fontId="2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</si>
  <si>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</si>
  <si>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</si>
  <si>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</si>
  <si>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</si>
  <si>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</si>
  <si>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</si>
  <si>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</si>
  <si>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</si>
  <si>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</si>
  <si>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</si>
  <si>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</si>
  <si>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2">
      <t>コウサイ</t>
    </rPh>
    <rPh sb="2" eb="3">
      <t>ヒ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</si>
  <si>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</si>
  <si>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>歳出合計</t>
    <rPh sb="0" eb="2">
      <t>サイシュツ</t>
    </rPh>
    <rPh sb="2" eb="4">
      <t>ゴウケイ</t>
    </rPh>
    <phoneticPr fontId="4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</si>
  <si>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</si>
  <si>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</si>
  <si>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うち補助事業費</t>
    <rPh sb="2" eb="4">
      <t>ホジョ</t>
    </rPh>
    <rPh sb="4" eb="7">
      <t>ジギョウヒ</t>
    </rPh>
    <phoneticPr fontId="4"/>
  </si>
  <si>
    <t>うち単独事業費</t>
    <rPh sb="2" eb="4">
      <t>タンドク</t>
    </rPh>
    <rPh sb="4" eb="7">
      <t>ジギョウヒ</t>
    </rPh>
    <phoneticPr fontId="4"/>
  </si>
  <si>
    <t>補助費等</t>
    <rPh sb="0" eb="2">
      <t>ホジョ</t>
    </rPh>
    <rPh sb="2" eb="3">
      <t>ヒ</t>
    </rPh>
    <rPh sb="3" eb="4">
      <t>トウ</t>
    </rPh>
    <phoneticPr fontId="2"/>
  </si>
  <si>
    <t>積立金</t>
    <rPh sb="0" eb="2">
      <t>ツミタテ</t>
    </rPh>
    <rPh sb="2" eb="3">
      <t>キン</t>
    </rPh>
    <phoneticPr fontId="2"/>
  </si>
  <si>
    <t>繰出金</t>
    <rPh sb="0" eb="3">
      <t>クリダシキン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</si>
  <si>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</si>
  <si>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</si>
  <si>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構成比</t>
    <rPh sb="0" eb="3">
      <t>コウセイヒ</t>
    </rPh>
    <phoneticPr fontId="2"/>
  </si>
  <si>
    <t>うち元利償還金</t>
    <rPh sb="2" eb="4">
      <t>ガンリ</t>
    </rPh>
    <rPh sb="4" eb="7">
      <t>ショウカンキン</t>
    </rPh>
    <phoneticPr fontId="4"/>
  </si>
  <si>
    <t>積立金残高</t>
    <rPh sb="0" eb="2">
      <t>ツミタテ</t>
    </rPh>
    <rPh sb="2" eb="3">
      <t>キン</t>
    </rPh>
    <rPh sb="3" eb="5">
      <t>ザンダカ</t>
    </rPh>
    <phoneticPr fontId="4"/>
  </si>
  <si>
    <t>（単位：千円）</t>
    <phoneticPr fontId="4"/>
  </si>
  <si>
    <t>※端数処理により、内訳と合計が一致しないことがある。</t>
    <rPh sb="1" eb="3">
      <t>ハスウ</t>
    </rPh>
    <rPh sb="3" eb="5">
      <t>ショリ</t>
    </rPh>
    <rPh sb="9" eb="11">
      <t>ウチワケ</t>
    </rPh>
    <rPh sb="12" eb="14">
      <t>ゴウケイ</t>
    </rPh>
    <rPh sb="15" eb="17">
      <t>イッチ</t>
    </rPh>
    <phoneticPr fontId="2"/>
  </si>
  <si>
    <t>交通安全</t>
    <rPh sb="0" eb="2">
      <t>コウツウ</t>
    </rPh>
    <rPh sb="2" eb="4">
      <t>アンゼン</t>
    </rPh>
    <phoneticPr fontId="2"/>
  </si>
  <si>
    <t>町村計</t>
    <phoneticPr fontId="4"/>
  </si>
  <si>
    <t>使用料</t>
    <rPh sb="0" eb="3">
      <t>シヨウリョウ</t>
    </rPh>
    <phoneticPr fontId="2"/>
  </si>
  <si>
    <t>手数料</t>
    <rPh sb="0" eb="3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</si>
  <si>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</si>
  <si>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※端数処理により、内訳と合計が一致しないことがある。</t>
  </si>
  <si>
    <t>債務負担行為支出予定額</t>
    <rPh sb="0" eb="2">
      <t>サイム</t>
    </rPh>
    <rPh sb="2" eb="4">
      <t>フタン</t>
    </rPh>
    <rPh sb="4" eb="6">
      <t>コウイ</t>
    </rPh>
    <phoneticPr fontId="4"/>
  </si>
  <si>
    <t>実質単年度収支</t>
    <rPh sb="5" eb="7">
      <t>シュウシ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</si>
  <si>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</si>
  <si>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実質収支比率</t>
    <rPh sb="0" eb="2">
      <t>ジッシツ</t>
    </rPh>
    <rPh sb="2" eb="4">
      <t>シュウシ</t>
    </rPh>
    <rPh sb="4" eb="6">
      <t>ヒリツ</t>
    </rPh>
    <phoneticPr fontId="4"/>
  </si>
  <si>
    <t>公債費負担比率</t>
    <rPh sb="3" eb="5">
      <t>フタン</t>
    </rPh>
    <rPh sb="5" eb="7">
      <t>ヒリツ</t>
    </rPh>
    <phoneticPr fontId="4"/>
  </si>
  <si>
    <t>財政力指数
（3ヵ年平均）</t>
    <rPh sb="0" eb="3">
      <t>ザイセイリョク</t>
    </rPh>
    <rPh sb="3" eb="5">
      <t>シスウ</t>
    </rPh>
    <rPh sb="9" eb="10">
      <t>ネン</t>
    </rPh>
    <rPh sb="10" eb="12">
      <t>ヘイキン</t>
    </rPh>
    <phoneticPr fontId="4"/>
  </si>
  <si>
    <t>（単位：％、千円）</t>
    <phoneticPr fontId="4"/>
  </si>
  <si>
    <t>伸率</t>
  </si>
  <si>
    <t>市町村税</t>
    <rPh sb="0" eb="2">
      <t>シチョウ</t>
    </rPh>
    <rPh sb="2" eb="4">
      <t>ソンゼイ</t>
    </rPh>
    <phoneticPr fontId="2"/>
  </si>
  <si>
    <t>地方譲与税</t>
  </si>
  <si>
    <t>地方交付税</t>
    <phoneticPr fontId="2"/>
  </si>
  <si>
    <t>伸率</t>
    <phoneticPr fontId="2"/>
  </si>
  <si>
    <t>うち普通交付税</t>
    <rPh sb="2" eb="4">
      <t>フツウ</t>
    </rPh>
    <rPh sb="4" eb="7">
      <t>コウフゼイ</t>
    </rPh>
    <phoneticPr fontId="4"/>
  </si>
  <si>
    <t>うち特別交付税</t>
    <rPh sb="2" eb="4">
      <t>トクベツ</t>
    </rPh>
    <rPh sb="4" eb="7">
      <t>コウフゼイ</t>
    </rPh>
    <phoneticPr fontId="4"/>
  </si>
  <si>
    <t>その他の一般財源</t>
    <rPh sb="2" eb="3">
      <t>タ</t>
    </rPh>
    <rPh sb="4" eb="6">
      <t>イッパン</t>
    </rPh>
    <rPh sb="6" eb="8">
      <t>ザイゲン</t>
    </rPh>
    <phoneticPr fontId="2"/>
  </si>
  <si>
    <t>一般財源小計</t>
    <rPh sb="0" eb="2">
      <t>イッパン</t>
    </rPh>
    <rPh sb="2" eb="4">
      <t>ザイゲン</t>
    </rPh>
    <rPh sb="4" eb="5">
      <t>ショウ</t>
    </rPh>
    <rPh sb="5" eb="6">
      <t>ケイ</t>
    </rPh>
    <phoneticPr fontId="2"/>
  </si>
  <si>
    <t>分担金・負担金</t>
    <rPh sb="0" eb="3">
      <t>ブンタンキン</t>
    </rPh>
    <rPh sb="4" eb="7">
      <t>フタンキン</t>
    </rPh>
    <phoneticPr fontId="2"/>
  </si>
  <si>
    <t>使用料・手数料</t>
    <rPh sb="0" eb="3">
      <t>シヨウリョウ</t>
    </rPh>
    <rPh sb="4" eb="7">
      <t>テスウリョウ</t>
    </rPh>
    <phoneticPr fontId="2"/>
  </si>
  <si>
    <t>国・県支出金</t>
    <rPh sb="0" eb="1">
      <t>クニ</t>
    </rPh>
    <rPh sb="2" eb="3">
      <t>ケン</t>
    </rPh>
    <rPh sb="3" eb="6">
      <t>シシュツキン</t>
    </rPh>
    <phoneticPr fontId="2"/>
  </si>
  <si>
    <t>うち臨時財政対策債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4"/>
  </si>
  <si>
    <t>特財・その他の財源小計</t>
    <rPh sb="0" eb="1">
      <t>トク</t>
    </rPh>
    <rPh sb="1" eb="2">
      <t>ザイ</t>
    </rPh>
    <rPh sb="5" eb="6">
      <t>タ</t>
    </rPh>
    <rPh sb="7" eb="9">
      <t>ザイゲン</t>
    </rPh>
    <rPh sb="9" eb="10">
      <t>ショウ</t>
    </rPh>
    <rPh sb="10" eb="11">
      <t>ケイ</t>
    </rPh>
    <phoneticPr fontId="2"/>
  </si>
  <si>
    <t>伸率</t>
    <phoneticPr fontId="2"/>
  </si>
  <si>
    <t>義務的経費小計</t>
    <rPh sb="0" eb="3">
      <t>ギムテキ</t>
    </rPh>
    <rPh sb="3" eb="5">
      <t>ケイヒ</t>
    </rPh>
    <rPh sb="5" eb="7">
      <t>ショウケイ</t>
    </rPh>
    <phoneticPr fontId="2"/>
  </si>
  <si>
    <t>伸率</t>
    <rPh sb="0" eb="1">
      <t>ノ</t>
    </rPh>
    <rPh sb="1" eb="2">
      <t>リツ</t>
    </rPh>
    <phoneticPr fontId="2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</si>
  <si>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2"/>
  </si>
  <si>
    <t>投資的経費小計</t>
    <rPh sb="0" eb="2">
      <t>トウシ</t>
    </rPh>
    <rPh sb="2" eb="3">
      <t>テキ</t>
    </rPh>
    <rPh sb="3" eb="5">
      <t>ケイヒ</t>
    </rPh>
    <rPh sb="5" eb="7">
      <t>ショウケイ</t>
    </rPh>
    <phoneticPr fontId="2"/>
  </si>
  <si>
    <t>うち人件費</t>
    <rPh sb="2" eb="5">
      <t>ジンケンヒ</t>
    </rPh>
    <phoneticPr fontId="4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</si>
  <si>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2"/>
  </si>
  <si>
    <t>その他の経費小計</t>
    <rPh sb="2" eb="3">
      <t>タ</t>
    </rPh>
    <rPh sb="4" eb="6">
      <t>ケイヒ</t>
    </rPh>
    <rPh sb="6" eb="8">
      <t>ショウケイ</t>
    </rPh>
    <phoneticPr fontId="2"/>
  </si>
  <si>
    <t>基金の積立状況</t>
    <rPh sb="0" eb="2">
      <t>キキン</t>
    </rPh>
    <rPh sb="3" eb="4">
      <t>ツ</t>
    </rPh>
    <rPh sb="4" eb="5">
      <t>タ</t>
    </rPh>
    <rPh sb="5" eb="7">
      <t>ジョウキョウ</t>
    </rPh>
    <phoneticPr fontId="4"/>
  </si>
  <si>
    <t>積立と取崩</t>
    <rPh sb="0" eb="1">
      <t>ツ</t>
    </rPh>
    <rPh sb="1" eb="2">
      <t>タ</t>
    </rPh>
    <rPh sb="3" eb="5">
      <t>トリクズシ</t>
    </rPh>
    <phoneticPr fontId="4"/>
  </si>
  <si>
    <t>積</t>
    <rPh sb="0" eb="1">
      <t>ツミ</t>
    </rPh>
    <phoneticPr fontId="4"/>
  </si>
  <si>
    <t>崩</t>
    <rPh sb="0" eb="1">
      <t>クズ</t>
    </rPh>
    <phoneticPr fontId="4"/>
  </si>
  <si>
    <t>増減</t>
    <rPh sb="0" eb="2">
      <t>ゾウゲン</t>
    </rPh>
    <phoneticPr fontId="4"/>
  </si>
  <si>
    <t>うちその他特目基金残高</t>
    <rPh sb="4" eb="5">
      <t>タ</t>
    </rPh>
    <rPh sb="5" eb="6">
      <t>トク</t>
    </rPh>
    <rPh sb="6" eb="7">
      <t>モク</t>
    </rPh>
    <rPh sb="7" eb="9">
      <t>キキン</t>
    </rPh>
    <phoneticPr fontId="4"/>
  </si>
  <si>
    <t>剰余金処分</t>
    <rPh sb="0" eb="3">
      <t>ジョウヨキン</t>
    </rPh>
    <rPh sb="3" eb="5">
      <t>ショブン</t>
    </rPh>
    <phoneticPr fontId="4"/>
  </si>
  <si>
    <t>うち財政調整基金残高</t>
    <phoneticPr fontId="4"/>
  </si>
  <si>
    <t>うち減債基金残高</t>
    <phoneticPr fontId="4"/>
  </si>
  <si>
    <t>00-01-08</t>
    <phoneticPr fontId="4"/>
  </si>
  <si>
    <t>※20年度分から臨時財政対策債発行可能額含む</t>
    <rPh sb="3" eb="5">
      <t>ネンド</t>
    </rPh>
    <rPh sb="5" eb="6">
      <t>ブン</t>
    </rPh>
    <rPh sb="8" eb="10">
      <t>リンジ</t>
    </rPh>
    <rPh sb="10" eb="12">
      <t>ザイセイ</t>
    </rPh>
    <rPh sb="12" eb="14">
      <t>タイサク</t>
    </rPh>
    <rPh sb="14" eb="15">
      <t>サイ</t>
    </rPh>
    <rPh sb="15" eb="17">
      <t>ハッコウ</t>
    </rPh>
    <rPh sb="17" eb="20">
      <t>カノウガク</t>
    </rPh>
    <rPh sb="20" eb="21">
      <t>フク</t>
    </rPh>
    <phoneticPr fontId="4"/>
  </si>
  <si>
    <t>29-06-04</t>
    <phoneticPr fontId="4"/>
  </si>
  <si>
    <t>29-06-01</t>
    <phoneticPr fontId="4"/>
  </si>
  <si>
    <t>06-37-08</t>
    <phoneticPr fontId="2"/>
  </si>
  <si>
    <t>（単位：千円）</t>
    <phoneticPr fontId="4"/>
  </si>
  <si>
    <t>04-01-02</t>
    <phoneticPr fontId="2"/>
  </si>
  <si>
    <t>04-01-21</t>
    <phoneticPr fontId="2"/>
  </si>
  <si>
    <t>04-01-22</t>
    <phoneticPr fontId="2"/>
  </si>
  <si>
    <t>04-01-23</t>
    <phoneticPr fontId="2"/>
  </si>
  <si>
    <t>個別集計Ｄ</t>
    <rPh sb="0" eb="2">
      <t>コベツ</t>
    </rPh>
    <rPh sb="2" eb="4">
      <t>シュウケイ</t>
    </rPh>
    <phoneticPr fontId="2"/>
  </si>
  <si>
    <t>04-01-24</t>
    <phoneticPr fontId="2"/>
  </si>
  <si>
    <t>04-01-25</t>
    <phoneticPr fontId="2"/>
  </si>
  <si>
    <t>04-01-29</t>
    <phoneticPr fontId="2"/>
  </si>
  <si>
    <t>04-01-37</t>
    <phoneticPr fontId="2"/>
  </si>
  <si>
    <t>04-01-40</t>
    <phoneticPr fontId="2"/>
  </si>
  <si>
    <t>04-02-01</t>
    <phoneticPr fontId="2"/>
  </si>
  <si>
    <t>04-02-20</t>
    <phoneticPr fontId="2"/>
  </si>
  <si>
    <t>04-02-26</t>
    <phoneticPr fontId="2"/>
  </si>
  <si>
    <t>04-02-27</t>
    <phoneticPr fontId="2"/>
  </si>
  <si>
    <t>04-02-28</t>
    <phoneticPr fontId="2"/>
  </si>
  <si>
    <t>04-02-31</t>
    <phoneticPr fontId="2"/>
  </si>
  <si>
    <t>地方交付税</t>
    <phoneticPr fontId="2"/>
  </si>
  <si>
    <t>地方債</t>
    <phoneticPr fontId="2"/>
  </si>
  <si>
    <t>伸率</t>
    <phoneticPr fontId="2"/>
  </si>
  <si>
    <t>伸率</t>
    <phoneticPr fontId="2"/>
  </si>
  <si>
    <t>伸率</t>
    <phoneticPr fontId="2"/>
  </si>
  <si>
    <t>05-30-01</t>
    <phoneticPr fontId="2"/>
  </si>
  <si>
    <t>05-29-01</t>
    <phoneticPr fontId="2"/>
  </si>
  <si>
    <t>check</t>
    <phoneticPr fontId="2"/>
  </si>
  <si>
    <t>05-12-01</t>
    <phoneticPr fontId="2"/>
  </si>
  <si>
    <t>財産収入（その他01）</t>
    <rPh sb="0" eb="2">
      <t>ザイサン</t>
    </rPh>
    <rPh sb="2" eb="4">
      <t>シュウニュウ</t>
    </rPh>
    <rPh sb="7" eb="8">
      <t>タ</t>
    </rPh>
    <phoneticPr fontId="2"/>
  </si>
  <si>
    <t>寄附金（その他02）</t>
    <rPh sb="0" eb="3">
      <t>キフキン</t>
    </rPh>
    <rPh sb="6" eb="7">
      <t>タ</t>
    </rPh>
    <phoneticPr fontId="2"/>
  </si>
  <si>
    <t>繰越金（その他03）</t>
    <rPh sb="0" eb="2">
      <t>クリコシ</t>
    </rPh>
    <rPh sb="2" eb="3">
      <t>キン</t>
    </rPh>
    <rPh sb="6" eb="7">
      <t>タ</t>
    </rPh>
    <phoneticPr fontId="2"/>
  </si>
  <si>
    <t>諸収入（その他04）</t>
    <rPh sb="0" eb="1">
      <t>ショ</t>
    </rPh>
    <rPh sb="1" eb="3">
      <t>シュウニュウ</t>
    </rPh>
    <rPh sb="6" eb="7">
      <t>タ</t>
    </rPh>
    <phoneticPr fontId="2"/>
  </si>
  <si>
    <t>職員給</t>
    <rPh sb="0" eb="2">
      <t>ショクイン</t>
    </rPh>
    <rPh sb="2" eb="3">
      <t>キュウ</t>
    </rPh>
    <phoneticPr fontId="2"/>
  </si>
  <si>
    <t>公債費</t>
    <phoneticPr fontId="2"/>
  </si>
  <si>
    <t>一時借入利子</t>
    <rPh sb="0" eb="2">
      <t>イチジ</t>
    </rPh>
    <rPh sb="2" eb="4">
      <t>カリイレ</t>
    </rPh>
    <rPh sb="4" eb="6">
      <t>リシ</t>
    </rPh>
    <phoneticPr fontId="2"/>
  </si>
  <si>
    <t>13-12-01</t>
    <phoneticPr fontId="2"/>
  </si>
  <si>
    <t>検算</t>
    <rPh sb="0" eb="2">
      <t>ケンザン</t>
    </rPh>
    <phoneticPr fontId="2"/>
  </si>
  <si>
    <t>29-06-02</t>
    <phoneticPr fontId="4"/>
  </si>
  <si>
    <t>29-02-01</t>
    <phoneticPr fontId="4"/>
  </si>
  <si>
    <t>29-04-01</t>
    <phoneticPr fontId="4"/>
  </si>
  <si>
    <t>29-03-01</t>
    <phoneticPr fontId="4"/>
  </si>
  <si>
    <t>29-02-02</t>
    <phoneticPr fontId="4"/>
  </si>
  <si>
    <t>29-03-02</t>
    <phoneticPr fontId="4"/>
  </si>
  <si>
    <t>29-02-03</t>
    <phoneticPr fontId="4"/>
  </si>
  <si>
    <t>(臨時財政対策債・減税補てん債除き)</t>
    <rPh sb="1" eb="3">
      <t>リンジ</t>
    </rPh>
    <rPh sb="3" eb="5">
      <t>ザイセイ</t>
    </rPh>
    <rPh sb="5" eb="7">
      <t>タイサク</t>
    </rPh>
    <rPh sb="7" eb="8">
      <t>サイ</t>
    </rPh>
    <rPh sb="9" eb="12">
      <t>ゲンゼイホ</t>
    </rPh>
    <rPh sb="14" eb="15">
      <t>サイ</t>
    </rPh>
    <rPh sb="15" eb="16">
      <t>ノゾ</t>
    </rPh>
    <phoneticPr fontId="27"/>
  </si>
  <si>
    <t>住民一人当たり現在高</t>
    <rPh sb="0" eb="2">
      <t>ジュウミン</t>
    </rPh>
    <rPh sb="2" eb="4">
      <t>ヒトリ</t>
    </rPh>
    <rPh sb="4" eb="5">
      <t>ア</t>
    </rPh>
    <rPh sb="7" eb="9">
      <t>ゲンザイ</t>
    </rPh>
    <rPh sb="9" eb="10">
      <t>ダカ</t>
    </rPh>
    <phoneticPr fontId="2"/>
  </si>
  <si>
    <t>対前年度伸び率</t>
    <rPh sb="0" eb="4">
      <t>タイゼンネンド</t>
    </rPh>
    <rPh sb="4" eb="7">
      <t>ノビリツ</t>
    </rPh>
    <phoneticPr fontId="27"/>
  </si>
  <si>
    <t>臨財債</t>
    <rPh sb="0" eb="3">
      <t>リンザイサイ</t>
    </rPh>
    <phoneticPr fontId="2"/>
  </si>
  <si>
    <t>減税補てん債</t>
    <rPh sb="0" eb="3">
      <t>ゲンゼイホ</t>
    </rPh>
    <rPh sb="5" eb="6">
      <t>サイ</t>
    </rPh>
    <phoneticPr fontId="27"/>
  </si>
  <si>
    <t>地方債</t>
    <rPh sb="0" eb="3">
      <t>チホウサイ</t>
    </rPh>
    <phoneticPr fontId="2"/>
  </si>
  <si>
    <t>住基人口</t>
    <rPh sb="0" eb="1">
      <t>ジュウ</t>
    </rPh>
    <rPh sb="1" eb="2">
      <t>キ</t>
    </rPh>
    <rPh sb="2" eb="4">
      <t>ジンコウ</t>
    </rPh>
    <phoneticPr fontId="2"/>
  </si>
  <si>
    <t>政府資金</t>
    <rPh sb="0" eb="2">
      <t>セイフ</t>
    </rPh>
    <rPh sb="2" eb="4">
      <t>シキン</t>
    </rPh>
    <phoneticPr fontId="4"/>
  </si>
  <si>
    <t>その他</t>
    <rPh sb="2" eb="3">
      <t>タ</t>
    </rPh>
    <phoneticPr fontId="4"/>
  </si>
  <si>
    <t>うち市中銀行</t>
    <rPh sb="2" eb="4">
      <t>シチュウ</t>
    </rPh>
    <rPh sb="4" eb="6">
      <t>ギンコウ</t>
    </rPh>
    <phoneticPr fontId="4"/>
  </si>
  <si>
    <t>うちその他</t>
    <rPh sb="4" eb="5">
      <t>タ</t>
    </rPh>
    <phoneticPr fontId="4"/>
  </si>
  <si>
    <t>34-12-04</t>
    <phoneticPr fontId="4"/>
  </si>
  <si>
    <t>G-K</t>
    <phoneticPr fontId="4"/>
  </si>
  <si>
    <t>H-L</t>
    <phoneticPr fontId="4"/>
  </si>
  <si>
    <t>地方債現在高</t>
    <rPh sb="0" eb="3">
      <t>チホウサイ</t>
    </rPh>
    <rPh sb="3" eb="6">
      <t>ゲンザイダカ</t>
    </rPh>
    <phoneticPr fontId="4"/>
  </si>
  <si>
    <t>検算</t>
    <rPh sb="0" eb="2">
      <t>ケンザン</t>
    </rPh>
    <phoneticPr fontId="4"/>
  </si>
  <si>
    <t>計</t>
    <rPh sb="0" eb="1">
      <t>ケイ</t>
    </rPh>
    <phoneticPr fontId="4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</si>
  <si>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4"/>
  </si>
  <si>
    <t>減税補てん債</t>
    <rPh sb="0" eb="2">
      <t>ゲンゼイ</t>
    </rPh>
    <rPh sb="2" eb="3">
      <t>ホ</t>
    </rPh>
    <rPh sb="5" eb="6">
      <t>サイ</t>
    </rPh>
    <phoneticPr fontId="4"/>
  </si>
  <si>
    <t>差引</t>
    <rPh sb="0" eb="2">
      <t>サシヒキ</t>
    </rPh>
    <phoneticPr fontId="4"/>
  </si>
  <si>
    <t>うち物件費の購入</t>
    <rPh sb="2" eb="5">
      <t>ブッケンヒ</t>
    </rPh>
    <rPh sb="6" eb="8">
      <t>コウニュウ</t>
    </rPh>
    <phoneticPr fontId="4"/>
  </si>
  <si>
    <t>37-01-02</t>
    <phoneticPr fontId="2"/>
  </si>
  <si>
    <t>地方債の状況</t>
    <rPh sb="0" eb="3">
      <t>チホウサイ</t>
    </rPh>
    <rPh sb="4" eb="6">
      <t>ジョウキョウ</t>
    </rPh>
    <phoneticPr fontId="4"/>
  </si>
  <si>
    <t>債務負担行為の状況</t>
    <rPh sb="0" eb="2">
      <t>サイム</t>
    </rPh>
    <rPh sb="2" eb="4">
      <t>フタン</t>
    </rPh>
    <rPh sb="4" eb="6">
      <t>コウイ</t>
    </rPh>
    <rPh sb="7" eb="9">
      <t>ジョウキョウ</t>
    </rPh>
    <phoneticPr fontId="4"/>
  </si>
  <si>
    <t>標準財政規模に対する割合</t>
    <rPh sb="0" eb="2">
      <t>ヒョウジュン</t>
    </rPh>
    <rPh sb="2" eb="4">
      <t>ザイセイ</t>
    </rPh>
    <rPh sb="4" eb="6">
      <t>キボ</t>
    </rPh>
    <rPh sb="7" eb="8">
      <t>タイ</t>
    </rPh>
    <rPh sb="10" eb="12">
      <t>ワリアイ</t>
    </rPh>
    <phoneticPr fontId="4"/>
  </si>
  <si>
    <t>構成比</t>
    <rPh sb="0" eb="3">
      <t>コウセイヒ</t>
    </rPh>
    <phoneticPr fontId="4"/>
  </si>
  <si>
    <t>（単位：千円）</t>
    <phoneticPr fontId="4"/>
  </si>
  <si>
    <t>伸率</t>
    <phoneticPr fontId="2"/>
  </si>
  <si>
    <t>町村計</t>
    <phoneticPr fontId="4"/>
  </si>
  <si>
    <t>利子割交付金</t>
    <rPh sb="0" eb="2">
      <t>リシ</t>
    </rPh>
    <rPh sb="2" eb="3">
      <t>ワ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</si>
  <si>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</si>
  <si>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</si>
  <si>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</si>
  <si>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</si>
  <si>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</si>
  <si>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</si>
  <si>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前年差額</t>
    <rPh sb="0" eb="2">
      <t>ゼンネン</t>
    </rPh>
    <rPh sb="2" eb="4">
      <t>サガク</t>
    </rPh>
    <phoneticPr fontId="2"/>
  </si>
  <si>
    <t>うち減債基金取崩し額</t>
    <rPh sb="2" eb="4">
      <t>ゲンサイ</t>
    </rPh>
    <rPh sb="4" eb="6">
      <t>キキン</t>
    </rPh>
    <rPh sb="6" eb="8">
      <t>トリクズ</t>
    </rPh>
    <rPh sb="9" eb="10">
      <t>ガク</t>
    </rPh>
    <phoneticPr fontId="2"/>
  </si>
  <si>
    <t>うち財政調整基金取崩し額</t>
    <rPh sb="2" eb="4">
      <t>ザイセイ</t>
    </rPh>
    <rPh sb="4" eb="6">
      <t>チョウセイ</t>
    </rPh>
    <rPh sb="6" eb="8">
      <t>キキン</t>
    </rPh>
    <rPh sb="8" eb="10">
      <t>トリクズ</t>
    </rPh>
    <rPh sb="11" eb="12">
      <t>ガク</t>
    </rPh>
    <phoneticPr fontId="2"/>
  </si>
  <si>
    <t>うちその他特定目的基金取崩し額</t>
    <rPh sb="4" eb="5">
      <t>タ</t>
    </rPh>
    <rPh sb="5" eb="7">
      <t>トクテイ</t>
    </rPh>
    <rPh sb="7" eb="9">
      <t>モクテキ</t>
    </rPh>
    <rPh sb="9" eb="11">
      <t>キキン</t>
    </rPh>
    <rPh sb="11" eb="13">
      <t>トリクズ</t>
    </rPh>
    <rPh sb="14" eb="15">
      <t>ガク</t>
    </rPh>
    <phoneticPr fontId="2"/>
  </si>
  <si>
    <t>29-03-01</t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</si>
  <si>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</si>
  <si>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</si>
  <si>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差額</t>
    <rPh sb="0" eb="2">
      <t>サガク</t>
    </rPh>
    <phoneticPr fontId="2"/>
  </si>
  <si>
    <t>議員報酬手当</t>
    <rPh sb="4" eb="6">
      <t>テアテ</t>
    </rPh>
    <phoneticPr fontId="2"/>
  </si>
  <si>
    <t>市町村長等特別職給与</t>
  </si>
  <si>
    <t>職　員　給</t>
  </si>
  <si>
    <t>その他の手当</t>
  </si>
  <si>
    <t>臨時職員給与</t>
  </si>
  <si>
    <t>恩給及び退職年金</t>
  </si>
  <si>
    <t>災害補償費</t>
  </si>
  <si>
    <t>基本給</t>
    <phoneticPr fontId="2"/>
  </si>
  <si>
    <t>委員等報酬</t>
    <rPh sb="0" eb="3">
      <t>イイントウ</t>
    </rPh>
    <rPh sb="3" eb="5">
      <t>ホウシュウ</t>
    </rPh>
    <phoneticPr fontId="2"/>
  </si>
  <si>
    <t>職員互助会補助金</t>
    <rPh sb="0" eb="2">
      <t>ショクイン</t>
    </rPh>
    <rPh sb="2" eb="5">
      <t>ゴジョカイ</t>
    </rPh>
    <rPh sb="5" eb="8">
      <t>ホジョキン</t>
    </rPh>
    <phoneticPr fontId="2"/>
  </si>
  <si>
    <t>退職金</t>
    <phoneticPr fontId="2"/>
  </si>
  <si>
    <t>民生費</t>
    <rPh sb="0" eb="2">
      <t>ミンセイ</t>
    </rPh>
    <rPh sb="2" eb="3">
      <t>ヒ</t>
    </rPh>
    <phoneticPr fontId="2"/>
  </si>
  <si>
    <t>社会福祉費</t>
    <rPh sb="0" eb="2">
      <t>シャカイ</t>
    </rPh>
    <rPh sb="2" eb="4">
      <t>フクシ</t>
    </rPh>
    <rPh sb="4" eb="5">
      <t>ヒ</t>
    </rPh>
    <phoneticPr fontId="2"/>
  </si>
  <si>
    <t>老人福祉費</t>
    <rPh sb="0" eb="2">
      <t>ロウジン</t>
    </rPh>
    <rPh sb="2" eb="4">
      <t>フクシ</t>
    </rPh>
    <rPh sb="4" eb="5">
      <t>ヒ</t>
    </rPh>
    <phoneticPr fontId="2"/>
  </si>
  <si>
    <t>児童福祉費</t>
    <rPh sb="0" eb="2">
      <t>ジドウ</t>
    </rPh>
    <rPh sb="2" eb="4">
      <t>フクシ</t>
    </rPh>
    <rPh sb="4" eb="5">
      <t>ヒ</t>
    </rPh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</si>
  <si>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</si>
  <si>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災害救助費</t>
    <rPh sb="0" eb="2">
      <t>サイガイ</t>
    </rPh>
    <rPh sb="2" eb="4">
      <t>キュウジョ</t>
    </rPh>
    <rPh sb="4" eb="5">
      <t>ヒ</t>
    </rPh>
    <phoneticPr fontId="2"/>
  </si>
  <si>
    <t>衛生費</t>
    <rPh sb="0" eb="3">
      <t>エイセイヒ</t>
    </rPh>
    <phoneticPr fontId="2"/>
  </si>
  <si>
    <t>教育費</t>
    <rPh sb="0" eb="3">
      <t>キョウイクヒ</t>
    </rPh>
    <phoneticPr fontId="2"/>
  </si>
  <si>
    <t>土木費</t>
    <rPh sb="0" eb="2">
      <t>ドボク</t>
    </rPh>
    <rPh sb="2" eb="3">
      <t>ヒ</t>
    </rPh>
    <phoneticPr fontId="2"/>
  </si>
  <si>
    <t>その他計</t>
    <rPh sb="2" eb="3">
      <t>タ</t>
    </rPh>
    <rPh sb="3" eb="4">
      <t>ケイ</t>
    </rPh>
    <phoneticPr fontId="2"/>
  </si>
  <si>
    <t>総務費</t>
    <rPh sb="0" eb="3">
      <t>ソウムヒ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</si>
  <si>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</si>
  <si>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</si>
  <si>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</si>
  <si>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１．普通建設事業費　（２）単独事業費（22表）</t>
    <rPh sb="13" eb="15">
      <t>タンドク</t>
    </rPh>
    <rPh sb="15" eb="18">
      <t>ジギョウヒ</t>
    </rPh>
    <rPh sb="21" eb="22">
      <t>ヒョウ</t>
    </rPh>
    <phoneticPr fontId="2"/>
  </si>
  <si>
    <t>１．普通建設事業費　（１）補助事業費（21表）</t>
    <rPh sb="13" eb="15">
      <t>ホジョ</t>
    </rPh>
    <rPh sb="15" eb="18">
      <t>ジギョウヒ</t>
    </rPh>
    <rPh sb="21" eb="22">
      <t>ヒョウ</t>
    </rPh>
    <phoneticPr fontId="2"/>
  </si>
  <si>
    <t>１．普通建設事業費　（３）県営事業負担金（23表）</t>
    <rPh sb="13" eb="15">
      <t>ケンエイ</t>
    </rPh>
    <rPh sb="15" eb="17">
      <t>ジギョウ</t>
    </rPh>
    <rPh sb="17" eb="20">
      <t>フタンキン</t>
    </rPh>
    <rPh sb="23" eb="24">
      <t>ヒョウ</t>
    </rPh>
    <phoneticPr fontId="2"/>
  </si>
  <si>
    <t>１．普通建設事業費　（４）その他（13表）</t>
    <rPh sb="2" eb="4">
      <t>フツウ</t>
    </rPh>
    <rPh sb="4" eb="6">
      <t>ケンセツ</t>
    </rPh>
    <rPh sb="6" eb="9">
      <t>ジギョウヒ</t>
    </rPh>
    <rPh sb="15" eb="16">
      <t>タ</t>
    </rPh>
    <rPh sb="19" eb="20">
      <t>ヒョウ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</si>
  <si>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</si>
  <si>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同級団体負担金</t>
    <rPh sb="0" eb="2">
      <t>ドウキュウ</t>
    </rPh>
    <rPh sb="2" eb="4">
      <t>ダンタイ</t>
    </rPh>
    <rPh sb="4" eb="7">
      <t>フタンキン</t>
    </rPh>
    <phoneticPr fontId="2"/>
  </si>
  <si>
    <t>受託事業費</t>
    <rPh sb="0" eb="2">
      <t>ジュタク</t>
    </rPh>
    <rPh sb="2" eb="4">
      <t>ジギョウ</t>
    </rPh>
    <rPh sb="4" eb="5">
      <t>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</si>
  <si>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</si>
  <si>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人件費の状況 （15表）</t>
    <rPh sb="0" eb="3">
      <t>ジンケンヒ</t>
    </rPh>
    <rPh sb="4" eb="6">
      <t>ジョウキョウ</t>
    </rPh>
    <rPh sb="10" eb="11">
      <t>ヒョウ</t>
    </rPh>
    <phoneticPr fontId="2"/>
  </si>
  <si>
    <t>形式収支（歳入-歳出）</t>
    <rPh sb="0" eb="2">
      <t>ケイシキ</t>
    </rPh>
    <rPh sb="2" eb="4">
      <t>シュウシ</t>
    </rPh>
    <rPh sb="5" eb="7">
      <t>サイニュウ</t>
    </rPh>
    <rPh sb="8" eb="10">
      <t>サイシュツ</t>
    </rPh>
    <phoneticPr fontId="4"/>
  </si>
  <si>
    <t>04-01-09</t>
    <phoneticPr fontId="2"/>
  </si>
  <si>
    <t>04-01-10</t>
    <phoneticPr fontId="2"/>
  </si>
  <si>
    <t>04-01-11</t>
    <phoneticPr fontId="2"/>
  </si>
  <si>
    <t>04-01-12</t>
    <phoneticPr fontId="2"/>
  </si>
  <si>
    <t>04-01-13</t>
    <phoneticPr fontId="2"/>
  </si>
  <si>
    <t>04-01-14</t>
    <phoneticPr fontId="2"/>
  </si>
  <si>
    <t>04-01-15</t>
    <phoneticPr fontId="2"/>
  </si>
  <si>
    <t>29-03-02</t>
    <phoneticPr fontId="2"/>
  </si>
  <si>
    <t>29-03-03</t>
    <phoneticPr fontId="2"/>
  </si>
  <si>
    <t>(06-04-08)+(06-05-08)</t>
    <phoneticPr fontId="2"/>
  </si>
  <si>
    <t>(06-07-08)+(06-08-08)</t>
    <phoneticPr fontId="2"/>
  </si>
  <si>
    <t>06-09-08</t>
    <phoneticPr fontId="2"/>
  </si>
  <si>
    <t>自動計算</t>
    <rPh sb="0" eb="2">
      <t>ジドウ</t>
    </rPh>
    <rPh sb="2" eb="4">
      <t>ケイサン</t>
    </rPh>
    <phoneticPr fontId="4"/>
  </si>
  <si>
    <t>29-03-03</t>
    <phoneticPr fontId="4"/>
  </si>
  <si>
    <t>21-06-01</t>
    <phoneticPr fontId="2"/>
  </si>
  <si>
    <t>21-25-01</t>
    <phoneticPr fontId="2"/>
  </si>
  <si>
    <t>21-01-01</t>
    <phoneticPr fontId="2"/>
  </si>
  <si>
    <t>21-42-01</t>
    <phoneticPr fontId="2"/>
  </si>
  <si>
    <t>21-13-01</t>
    <phoneticPr fontId="2"/>
  </si>
  <si>
    <t>21-04-01</t>
    <phoneticPr fontId="2"/>
  </si>
  <si>
    <t>21-02-01</t>
    <phoneticPr fontId="2"/>
  </si>
  <si>
    <t>21-22-01</t>
    <phoneticPr fontId="2"/>
  </si>
  <si>
    <t>21-40-01</t>
    <phoneticPr fontId="2"/>
  </si>
  <si>
    <t>22-01-01</t>
    <phoneticPr fontId="2"/>
  </si>
  <si>
    <t>22-25-01</t>
    <phoneticPr fontId="2"/>
  </si>
  <si>
    <t>22-42-01</t>
    <phoneticPr fontId="2"/>
  </si>
  <si>
    <t>22-13-01</t>
    <phoneticPr fontId="2"/>
  </si>
  <si>
    <t>22-04-01</t>
    <phoneticPr fontId="2"/>
  </si>
  <si>
    <t>22-02-01</t>
    <phoneticPr fontId="2"/>
  </si>
  <si>
    <t>22-06-01</t>
    <phoneticPr fontId="2"/>
  </si>
  <si>
    <t>22-12-01</t>
    <phoneticPr fontId="2"/>
  </si>
  <si>
    <t>22-22-01</t>
    <phoneticPr fontId="2"/>
  </si>
  <si>
    <t>22-40-01</t>
    <phoneticPr fontId="2"/>
  </si>
  <si>
    <t>23-01-01</t>
    <phoneticPr fontId="2"/>
  </si>
  <si>
    <t>23-09-01</t>
    <phoneticPr fontId="2"/>
  </si>
  <si>
    <t>23-06-01</t>
    <phoneticPr fontId="2"/>
  </si>
  <si>
    <t>23-23-01</t>
    <phoneticPr fontId="2"/>
  </si>
  <si>
    <t>13-15-01</t>
    <phoneticPr fontId="2"/>
  </si>
  <si>
    <t>13-17-01</t>
    <phoneticPr fontId="2"/>
  </si>
  <si>
    <t>13-18-01</t>
    <phoneticPr fontId="2"/>
  </si>
  <si>
    <t>22-52-01</t>
    <phoneticPr fontId="2"/>
  </si>
  <si>
    <t>自動計算</t>
    <rPh sb="0" eb="2">
      <t>ジドウ</t>
    </rPh>
    <rPh sb="2" eb="4">
      <t>ケイサン</t>
    </rPh>
    <phoneticPr fontId="2"/>
  </si>
  <si>
    <t>21-12-01</t>
    <phoneticPr fontId="2"/>
  </si>
  <si>
    <t>個別集計</t>
    <rPh sb="0" eb="2">
      <t>コベツ</t>
    </rPh>
    <rPh sb="2" eb="4">
      <t>シュウケイ</t>
    </rPh>
    <phoneticPr fontId="2"/>
  </si>
  <si>
    <t>04-02-44（個別集計参照）</t>
    <rPh sb="9" eb="11">
      <t>コベツ</t>
    </rPh>
    <rPh sb="11" eb="13">
      <t>シュウケイ</t>
    </rPh>
    <rPh sb="13" eb="15">
      <t>サンショウ</t>
    </rPh>
    <phoneticPr fontId="2"/>
  </si>
  <si>
    <t>04-01-17</t>
    <phoneticPr fontId="2"/>
  </si>
  <si>
    <t>0-1-8</t>
    <phoneticPr fontId="4"/>
  </si>
  <si>
    <t>37-05-02</t>
    <phoneticPr fontId="4"/>
  </si>
  <si>
    <t>うち減収補てん債特例分</t>
    <rPh sb="2" eb="4">
      <t>ゲンシュウ</t>
    </rPh>
    <rPh sb="4" eb="5">
      <t>ホ</t>
    </rPh>
    <rPh sb="7" eb="8">
      <t>サイ</t>
    </rPh>
    <rPh sb="8" eb="9">
      <t>トク</t>
    </rPh>
    <rPh sb="9" eb="10">
      <t>レイ</t>
    </rPh>
    <rPh sb="10" eb="11">
      <t>ブン</t>
    </rPh>
    <phoneticPr fontId="4"/>
  </si>
  <si>
    <t>29-06-03</t>
    <phoneticPr fontId="4"/>
  </si>
  <si>
    <t>地方特例交付金</t>
    <phoneticPr fontId="2"/>
  </si>
  <si>
    <t>地方特例交付金</t>
    <phoneticPr fontId="2"/>
  </si>
  <si>
    <t>04-01-20</t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</si>
  <si>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phoneticPr fontId="2"/>
  </si>
  <si>
    <t>対策特別交付金</t>
    <rPh sb="0" eb="2">
      <t>タイサク</t>
    </rPh>
    <rPh sb="2" eb="4">
      <t>トクベツ</t>
    </rPh>
    <rPh sb="4" eb="7">
      <t>コウフキン</t>
    </rPh>
    <phoneticPr fontId="2"/>
  </si>
  <si>
    <t>04-02-48</t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</si>
  <si>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</si>
  <si>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共済組合負担金等</t>
    <rPh sb="7" eb="8">
      <t>トウ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</si>
  <si>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</si>
  <si>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町村計</t>
    <phoneticPr fontId="4"/>
  </si>
  <si>
    <t>町村計</t>
    <phoneticPr fontId="4"/>
  </si>
  <si>
    <t>B-F</t>
    <phoneticPr fontId="2"/>
  </si>
  <si>
    <t>C-G</t>
    <phoneticPr fontId="2"/>
  </si>
  <si>
    <t>※　経常収支比率　　　減収補てん債、臨時財政対策債を経常一般財源等に加算。</t>
    <rPh sb="2" eb="4">
      <t>ケイジョウ</t>
    </rPh>
    <rPh sb="4" eb="6">
      <t>シュウシ</t>
    </rPh>
    <rPh sb="6" eb="8">
      <t>ヒリツ</t>
    </rPh>
    <rPh sb="11" eb="13">
      <t>ゲンシュウ</t>
    </rPh>
    <rPh sb="13" eb="14">
      <t>ホ</t>
    </rPh>
    <rPh sb="16" eb="17">
      <t>サイ</t>
    </rPh>
    <rPh sb="18" eb="20">
      <t>リンジ</t>
    </rPh>
    <rPh sb="20" eb="22">
      <t>ザイセイ</t>
    </rPh>
    <rPh sb="22" eb="24">
      <t>タイサク</t>
    </rPh>
    <rPh sb="24" eb="25">
      <t>サイ</t>
    </rPh>
    <rPh sb="26" eb="28">
      <t>ケイジョウ</t>
    </rPh>
    <rPh sb="28" eb="30">
      <t>イッパン</t>
    </rPh>
    <rPh sb="30" eb="32">
      <t>ザイゲン</t>
    </rPh>
    <rPh sb="32" eb="33">
      <t>トウ</t>
    </rPh>
    <rPh sb="34" eb="36">
      <t>カサン</t>
    </rPh>
    <phoneticPr fontId="4"/>
  </si>
  <si>
    <t>※　公債費負担比率　　繰上償還充当一般財源等を公債費充当一般財源等から除外。</t>
    <rPh sb="2" eb="4">
      <t>コウサイ</t>
    </rPh>
    <rPh sb="4" eb="5">
      <t>ヒ</t>
    </rPh>
    <rPh sb="5" eb="7">
      <t>フタン</t>
    </rPh>
    <rPh sb="7" eb="9">
      <t>ヒリツ</t>
    </rPh>
    <rPh sb="11" eb="13">
      <t>クリアゲ</t>
    </rPh>
    <rPh sb="13" eb="15">
      <t>ショウカン</t>
    </rPh>
    <rPh sb="15" eb="17">
      <t>ジュウトウ</t>
    </rPh>
    <rPh sb="17" eb="19">
      <t>イッパン</t>
    </rPh>
    <rPh sb="19" eb="21">
      <t>ザイゲン</t>
    </rPh>
    <rPh sb="21" eb="22">
      <t>トウ</t>
    </rPh>
    <rPh sb="23" eb="25">
      <t>コウサイ</t>
    </rPh>
    <rPh sb="25" eb="26">
      <t>ヒ</t>
    </rPh>
    <rPh sb="26" eb="28">
      <t>ジュウトウ</t>
    </rPh>
    <rPh sb="28" eb="30">
      <t>イッパン</t>
    </rPh>
    <rPh sb="30" eb="32">
      <t>ザイゲン</t>
    </rPh>
    <rPh sb="32" eb="33">
      <t>トウ</t>
    </rPh>
    <rPh sb="35" eb="37">
      <t>ジョガイ</t>
    </rPh>
    <phoneticPr fontId="4"/>
  </si>
  <si>
    <t>町村計</t>
    <phoneticPr fontId="4"/>
  </si>
  <si>
    <t>※財政関係指数の平均は単純平均を用いている。</t>
    <phoneticPr fontId="4"/>
  </si>
  <si>
    <t>※　各指標の平均は、単純平均。</t>
    <phoneticPr fontId="4"/>
  </si>
  <si>
    <t>04-02-48</t>
    <phoneticPr fontId="2"/>
  </si>
  <si>
    <t>check</t>
    <phoneticPr fontId="2"/>
  </si>
  <si>
    <t>扶助費の状況　（47表）</t>
    <phoneticPr fontId="2"/>
  </si>
  <si>
    <t>投資的経費の状況　（21,22,23表）</t>
  </si>
  <si>
    <t>町村計</t>
    <phoneticPr fontId="4"/>
  </si>
  <si>
    <t>国庫支出金</t>
    <rPh sb="0" eb="2">
      <t>コッコ</t>
    </rPh>
    <rPh sb="2" eb="5">
      <t>シシュツキン</t>
    </rPh>
    <phoneticPr fontId="2"/>
  </si>
  <si>
    <t>24年度</t>
    <rPh sb="2" eb="4">
      <t>ネンド</t>
    </rPh>
    <phoneticPr fontId="2"/>
  </si>
  <si>
    <t>24個人税分</t>
    <rPh sb="2" eb="4">
      <t>コジン</t>
    </rPh>
    <rPh sb="4" eb="5">
      <t>ゼイ</t>
    </rPh>
    <rPh sb="5" eb="6">
      <t>ブン</t>
    </rPh>
    <phoneticPr fontId="2"/>
  </si>
  <si>
    <t>24法人税分</t>
    <rPh sb="2" eb="4">
      <t>ホウジン</t>
    </rPh>
    <rPh sb="4" eb="5">
      <t>ゼイ</t>
    </rPh>
    <rPh sb="5" eb="6">
      <t>ブン</t>
    </rPh>
    <phoneticPr fontId="2"/>
  </si>
  <si>
    <t>24固定
資産税</t>
    <rPh sb="2" eb="4">
      <t>コテイ</t>
    </rPh>
    <rPh sb="5" eb="8">
      <t>シサンゼイ</t>
    </rPh>
    <phoneticPr fontId="2"/>
  </si>
  <si>
    <t>うち震災復興特別交付税</t>
    <phoneticPr fontId="2"/>
  </si>
  <si>
    <t>24年度</t>
    <rPh sb="2" eb="4">
      <t>ネンド</t>
    </rPh>
    <phoneticPr fontId="4"/>
  </si>
  <si>
    <t>.</t>
    <phoneticPr fontId="2"/>
  </si>
  <si>
    <t>25個人税分</t>
    <rPh sb="2" eb="4">
      <t>コジン</t>
    </rPh>
    <rPh sb="4" eb="5">
      <t>ゼイ</t>
    </rPh>
    <rPh sb="5" eb="6">
      <t>ブン</t>
    </rPh>
    <phoneticPr fontId="2"/>
  </si>
  <si>
    <t>25年度</t>
    <rPh sb="2" eb="4">
      <t>ネンド</t>
    </rPh>
    <phoneticPr fontId="2"/>
  </si>
  <si>
    <t>25法人税分</t>
    <rPh sb="2" eb="4">
      <t>ホウジン</t>
    </rPh>
    <rPh sb="4" eb="5">
      <t>ゼイ</t>
    </rPh>
    <rPh sb="5" eb="6">
      <t>ブン</t>
    </rPh>
    <phoneticPr fontId="2"/>
  </si>
  <si>
    <t>25固定
資産税</t>
    <rPh sb="2" eb="4">
      <t>コテイ</t>
    </rPh>
    <rPh sb="5" eb="8">
      <t>シサンゼイ</t>
    </rPh>
    <phoneticPr fontId="2"/>
  </si>
  <si>
    <t>24年度</t>
  </si>
  <si>
    <t>24年度</t>
    <phoneticPr fontId="2"/>
  </si>
  <si>
    <t>地方債</t>
    <phoneticPr fontId="2"/>
  </si>
  <si>
    <t>H24</t>
    <phoneticPr fontId="2"/>
  </si>
  <si>
    <t>25年度</t>
    <rPh sb="2" eb="4">
      <t>ネンド</t>
    </rPh>
    <phoneticPr fontId="4"/>
  </si>
  <si>
    <t>24積立額</t>
    <rPh sb="2" eb="4">
      <t>ツミタテ</t>
    </rPh>
    <rPh sb="4" eb="5">
      <t>ガク</t>
    </rPh>
    <phoneticPr fontId="4"/>
  </si>
  <si>
    <t>33-64-12</t>
    <phoneticPr fontId="4"/>
  </si>
  <si>
    <t>33-64-13</t>
    <phoneticPr fontId="4"/>
  </si>
  <si>
    <t>33-64-09</t>
    <phoneticPr fontId="4"/>
  </si>
  <si>
    <t>33-58-09</t>
    <phoneticPr fontId="4"/>
  </si>
  <si>
    <t>33-56-09</t>
    <phoneticPr fontId="4"/>
  </si>
  <si>
    <t>歳入(入力用シート)</t>
    <rPh sb="0" eb="2">
      <t>サイニュウ</t>
    </rPh>
    <phoneticPr fontId="2"/>
  </si>
  <si>
    <t>歳入（その他内訳）</t>
    <rPh sb="0" eb="2">
      <t>サイニュウ</t>
    </rPh>
    <rPh sb="5" eb="6">
      <t>タ</t>
    </rPh>
    <rPh sb="6" eb="8">
      <t>ウチワケ</t>
    </rPh>
    <phoneticPr fontId="2"/>
  </si>
  <si>
    <t>扶助費の状況</t>
    <rPh sb="0" eb="3">
      <t>フジョヒ</t>
    </rPh>
    <rPh sb="4" eb="6">
      <t>ジョウキョウ</t>
    </rPh>
    <phoneticPr fontId="2"/>
  </si>
  <si>
    <t>増減率</t>
    <rPh sb="0" eb="2">
      <t>ゾウゲン</t>
    </rPh>
    <rPh sb="2" eb="3">
      <t>リツ</t>
    </rPh>
    <phoneticPr fontId="2"/>
  </si>
  <si>
    <t>-</t>
    <phoneticPr fontId="2"/>
  </si>
  <si>
    <t>23-21-01</t>
    <phoneticPr fontId="2"/>
  </si>
  <si>
    <t>(臨時財政対策債除き)</t>
    <rPh sb="1" eb="3">
      <t>リンジ</t>
    </rPh>
    <rPh sb="3" eb="5">
      <t>ザイセイ</t>
    </rPh>
    <rPh sb="5" eb="7">
      <t>タイサク</t>
    </rPh>
    <rPh sb="7" eb="8">
      <t>サイ</t>
    </rPh>
    <rPh sb="8" eb="9">
      <t>ノゾ</t>
    </rPh>
    <phoneticPr fontId="27"/>
  </si>
  <si>
    <t xml:space="preserve"> 皆　増</t>
    <rPh sb="1" eb="2">
      <t>ミナ</t>
    </rPh>
    <rPh sb="3" eb="4">
      <t>ゾウ</t>
    </rPh>
    <phoneticPr fontId="2"/>
  </si>
  <si>
    <t xml:space="preserve"> 皆  増</t>
    <rPh sb="4" eb="5">
      <t>ゾウ</t>
    </rPh>
    <phoneticPr fontId="2"/>
  </si>
  <si>
    <t>（単位：千円）</t>
    <phoneticPr fontId="4"/>
  </si>
  <si>
    <t>（単位：％、千円）</t>
    <phoneticPr fontId="4"/>
  </si>
  <si>
    <t>（単位：％、千円）</t>
    <rPh sb="1" eb="3">
      <t>タンイ</t>
    </rPh>
    <rPh sb="6" eb="8">
      <t>センエン</t>
    </rPh>
    <phoneticPr fontId="2"/>
  </si>
  <si>
    <t>（単位：％、千円）</t>
    <rPh sb="1" eb="3">
      <t>タンイ</t>
    </rPh>
    <rPh sb="6" eb="8">
      <t>センエン</t>
    </rPh>
    <phoneticPr fontId="4"/>
  </si>
  <si>
    <t>基金残高</t>
    <rPh sb="0" eb="2">
      <t>キキン</t>
    </rPh>
    <rPh sb="2" eb="4">
      <t>ザンダカ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</si>
  <si>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</si>
  <si>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※単独事業費には、県営事業負担金、同級他団体施行事業負担金、受託事業費のうち単独事業費を含む。</t>
    <rPh sb="1" eb="3">
      <t>タンドク</t>
    </rPh>
    <rPh sb="3" eb="6">
      <t>ジギョウヒ</t>
    </rPh>
    <rPh sb="9" eb="11">
      <t>ケンエイ</t>
    </rPh>
    <rPh sb="11" eb="13">
      <t>ジギョウ</t>
    </rPh>
    <rPh sb="13" eb="16">
      <t>フタンキン</t>
    </rPh>
    <rPh sb="17" eb="19">
      <t>ドウキュウ</t>
    </rPh>
    <rPh sb="19" eb="20">
      <t>タ</t>
    </rPh>
    <rPh sb="20" eb="22">
      <t>ダンタイ</t>
    </rPh>
    <rPh sb="22" eb="24">
      <t>シコウ</t>
    </rPh>
    <rPh sb="24" eb="26">
      <t>ジギョウ</t>
    </rPh>
    <rPh sb="26" eb="29">
      <t>フタンキン</t>
    </rPh>
    <rPh sb="30" eb="32">
      <t>ジュタク</t>
    </rPh>
    <rPh sb="32" eb="35">
      <t>ジギョウヒ</t>
    </rPh>
    <rPh sb="38" eb="40">
      <t>タンドク</t>
    </rPh>
    <rPh sb="40" eb="43">
      <t>ジギョウヒ</t>
    </rPh>
    <rPh sb="44" eb="45">
      <t>フク</t>
    </rPh>
    <phoneticPr fontId="2"/>
  </si>
  <si>
    <t>※補助事業費には、国直轄事業負担金、受託事業費のうち補助事業費を含む。</t>
    <rPh sb="1" eb="3">
      <t>ホジョ</t>
    </rPh>
    <rPh sb="3" eb="5">
      <t>ジギョウ</t>
    </rPh>
    <rPh sb="5" eb="6">
      <t>ヒ</t>
    </rPh>
    <rPh sb="9" eb="10">
      <t>クニ</t>
    </rPh>
    <rPh sb="10" eb="12">
      <t>チョッカツ</t>
    </rPh>
    <rPh sb="12" eb="14">
      <t>ジギョウ</t>
    </rPh>
    <rPh sb="14" eb="17">
      <t>フタンキン</t>
    </rPh>
    <rPh sb="18" eb="20">
      <t>ジュタク</t>
    </rPh>
    <rPh sb="20" eb="23">
      <t>ジギョウヒ</t>
    </rPh>
    <rPh sb="26" eb="28">
      <t>ホジョ</t>
    </rPh>
    <rPh sb="28" eb="30">
      <t>ジギョウ</t>
    </rPh>
    <rPh sb="30" eb="31">
      <t>ヒ</t>
    </rPh>
    <rPh sb="32" eb="33">
      <t>フク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</si>
  <si>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</si>
  <si>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</si>
  <si>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令和元年度市町村普通会計決算状況一覧表</t>
    <rPh sb="0" eb="2">
      <t>レイワ</t>
    </rPh>
    <rPh sb="2" eb="3">
      <t>ガン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ジョウキョウ</t>
    </rPh>
    <rPh sb="16" eb="19">
      <t>イチランヒョウ</t>
    </rPh>
    <phoneticPr fontId="4"/>
  </si>
  <si>
    <t>令和元年度市町村普通会計決算歳入一覧</t>
    <rPh sb="0" eb="2">
      <t>レイワ</t>
    </rPh>
    <rPh sb="2" eb="3">
      <t>ガン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サイニュウ</t>
    </rPh>
    <rPh sb="16" eb="18">
      <t>イチラン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</si>
  <si>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</si>
  <si>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</si>
  <si>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平成30年度
個人税分</t>
    <rPh sb="0" eb="2">
      <t>ヘイセイ</t>
    </rPh>
    <rPh sb="4" eb="6">
      <t>ネンド</t>
    </rPh>
    <rPh sb="7" eb="9">
      <t>コジン</t>
    </rPh>
    <rPh sb="9" eb="10">
      <t>ゼイ</t>
    </rPh>
    <rPh sb="10" eb="11">
      <t>ブン</t>
    </rPh>
    <phoneticPr fontId="2"/>
  </si>
  <si>
    <t>令和元年度
個人税分</t>
    <rPh sb="0" eb="2">
      <t>レイワ</t>
    </rPh>
    <rPh sb="2" eb="4">
      <t>ガンネン</t>
    </rPh>
    <rPh sb="4" eb="5">
      <t>ド</t>
    </rPh>
    <rPh sb="6" eb="8">
      <t>コジン</t>
    </rPh>
    <rPh sb="8" eb="9">
      <t>ゼイ</t>
    </rPh>
    <rPh sb="9" eb="10">
      <t>ブン</t>
    </rPh>
    <phoneticPr fontId="2"/>
  </si>
  <si>
    <t>令和元年度
法人税分</t>
    <rPh sb="0" eb="5">
      <t>レイワガンネンド</t>
    </rPh>
    <rPh sb="6" eb="8">
      <t>ホウジン</t>
    </rPh>
    <rPh sb="8" eb="9">
      <t>ゼイ</t>
    </rPh>
    <rPh sb="9" eb="10">
      <t>ブン</t>
    </rPh>
    <phoneticPr fontId="2"/>
  </si>
  <si>
    <t>平成30年度
法人税分</t>
    <rPh sb="0" eb="2">
      <t>ヘイセイ</t>
    </rPh>
    <rPh sb="4" eb="6">
      <t>ネンド</t>
    </rPh>
    <rPh sb="7" eb="9">
      <t>ホウジン</t>
    </rPh>
    <rPh sb="9" eb="10">
      <t>ゼイ</t>
    </rPh>
    <rPh sb="10" eb="11">
      <t>ブン</t>
    </rPh>
    <phoneticPr fontId="2"/>
  </si>
  <si>
    <t>令和元年度
固定資産税</t>
    <rPh sb="0" eb="5">
      <t>レイワガンネンド</t>
    </rPh>
    <rPh sb="6" eb="8">
      <t>コテイ</t>
    </rPh>
    <rPh sb="8" eb="11">
      <t>シサンゼイ</t>
    </rPh>
    <phoneticPr fontId="2"/>
  </si>
  <si>
    <t>平成30年度
固定資産税</t>
    <rPh sb="0" eb="2">
      <t>ヘイセイ</t>
    </rPh>
    <rPh sb="4" eb="6">
      <t>ネンド</t>
    </rPh>
    <rPh sb="7" eb="9">
      <t>コテイ</t>
    </rPh>
    <rPh sb="9" eb="12">
      <t>シサンゼイ</t>
    </rPh>
    <phoneticPr fontId="2"/>
  </si>
  <si>
    <t>令和元年度</t>
    <rPh sb="0" eb="2">
      <t>レイワ</t>
    </rPh>
    <rPh sb="2" eb="3">
      <t>ガン</t>
    </rPh>
    <phoneticPr fontId="2"/>
  </si>
  <si>
    <t>平成30年度</t>
    <rPh sb="0" eb="2">
      <t>ヘイセイ</t>
    </rPh>
    <phoneticPr fontId="2"/>
  </si>
  <si>
    <t>令和元年度市町村普通会計決算歳出一覧（性質別）</t>
    <rPh sb="0" eb="2">
      <t>レイワ</t>
    </rPh>
    <rPh sb="2" eb="3">
      <t>ガン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セイシツ</t>
    </rPh>
    <rPh sb="21" eb="22">
      <t>ベツ</t>
    </rPh>
    <phoneticPr fontId="4"/>
  </si>
  <si>
    <t>令和元年度元金</t>
    <rPh sb="0" eb="2">
      <t>レイワ</t>
    </rPh>
    <rPh sb="2" eb="4">
      <t>ガンネン</t>
    </rPh>
    <rPh sb="4" eb="5">
      <t>ド</t>
    </rPh>
    <rPh sb="5" eb="6">
      <t>ゲン</t>
    </rPh>
    <rPh sb="6" eb="7">
      <t>キン</t>
    </rPh>
    <phoneticPr fontId="2"/>
  </si>
  <si>
    <t>令和元年度利子</t>
    <rPh sb="0" eb="5">
      <t>レイワガンネンド</t>
    </rPh>
    <rPh sb="5" eb="7">
      <t>リシ</t>
    </rPh>
    <phoneticPr fontId="2"/>
  </si>
  <si>
    <t>平成30年度元金</t>
    <rPh sb="0" eb="2">
      <t>ヘイセイ</t>
    </rPh>
    <rPh sb="4" eb="6">
      <t>ネンド</t>
    </rPh>
    <rPh sb="6" eb="7">
      <t>ゲン</t>
    </rPh>
    <rPh sb="7" eb="8">
      <t>キン</t>
    </rPh>
    <phoneticPr fontId="2"/>
  </si>
  <si>
    <t>平成30年度利子</t>
    <rPh sb="0" eb="2">
      <t>ヘイセイ</t>
    </rPh>
    <rPh sb="4" eb="6">
      <t>ネンド</t>
    </rPh>
    <rPh sb="6" eb="8">
      <t>リシ</t>
    </rPh>
    <phoneticPr fontId="2"/>
  </si>
  <si>
    <t>令和元年度市町村普通会計決算歳出一覧（目的別）</t>
    <rPh sb="0" eb="2">
      <t>レイワ</t>
    </rPh>
    <rPh sb="2" eb="3">
      <t>ガン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モクテキ</t>
    </rPh>
    <rPh sb="21" eb="22">
      <t>ベツ</t>
    </rPh>
    <phoneticPr fontId="4"/>
  </si>
  <si>
    <t>令和元年度</t>
    <rPh sb="0" eb="2">
      <t>レイワ</t>
    </rPh>
    <rPh sb="2" eb="3">
      <t>ガン</t>
    </rPh>
    <phoneticPr fontId="4"/>
  </si>
  <si>
    <t>平成30年度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</si>
</sst>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"/>
    <numFmt numFmtId="177" formatCode="#,##0.0;\-#,##0.0"/>
    <numFmt numFmtId="178" formatCode="0.0_);[Red]\(0.0\)"/>
    <numFmt numFmtId="179" formatCode="#,##0_ ;[Red]&quot;△&quot;#,##0\ "/>
    <numFmt numFmtId="180" formatCode="#,##0.0;&quot;△ &quot;#,##0.0"/>
    <numFmt numFmtId="181" formatCode="#,##0;&quot;△ &quot;#,##0"/>
    <numFmt numFmtId="182" formatCode="#,##0;[Red]&quot;△ &quot;#,##0"/>
    <numFmt numFmtId="183" formatCode="#,##0;[Red]&quot;△&quot;#,##0"/>
    <numFmt numFmtId="184" formatCode="#,##0_);[Red]\(#,##0\)"/>
    <numFmt numFmtId="185" formatCode="0.00_);[Red]\(0.00\)"/>
    <numFmt numFmtId="186" formatCode="0.0000_);[Red]\(0.0000\)"/>
    <numFmt numFmtId="187" formatCode="#,##0_ "/>
    <numFmt numFmtId="188" formatCode="0.0%"/>
    <numFmt numFmtId="189" formatCode="#,##0.0%;[Red]&quot;△&quot;#,##0.0%"/>
    <numFmt numFmtId="190" formatCode="0.0;&quot;△ &quot;0.0"/>
    <numFmt numFmtId="191" formatCode="0_ "/>
  </numFmts>
  <fonts count="5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3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33CCCC"/>
        <bgColor indexed="64"/>
      </patternFill>
    </fill>
  </fills>
  <borders count="79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double">
        <color indexed="8"/>
      </bottom>
      <diagonal/>
    </border>
    <border>
      <left/>
      <right style="hair">
        <color indexed="64"/>
      </right>
      <top style="double">
        <color indexed="8"/>
      </top>
      <bottom style="double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hair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tted">
        <color indexed="8"/>
      </right>
      <top style="double">
        <color indexed="8"/>
      </top>
      <bottom style="double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dotted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hair">
        <color indexed="8"/>
      </left>
      <right style="dotted">
        <color indexed="8"/>
      </right>
      <top style="double">
        <color indexed="8"/>
      </top>
      <bottom style="medium">
        <color indexed="64"/>
      </bottom>
      <diagonal/>
    </border>
    <border>
      <left style="dotted">
        <color indexed="8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64"/>
      </right>
      <top/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dotted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dotted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dotted">
        <color indexed="8"/>
      </right>
      <top style="medium">
        <color indexed="64"/>
      </top>
      <bottom style="hair">
        <color indexed="8"/>
      </bottom>
      <diagonal/>
    </border>
    <border>
      <left style="dotted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hair">
        <color indexed="8"/>
      </right>
      <top style="hair">
        <color indexed="8"/>
      </top>
      <bottom style="medium">
        <color theme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theme="1"/>
      </bottom>
      <diagonal/>
    </border>
    <border>
      <left/>
      <right style="hair">
        <color indexed="8"/>
      </right>
      <top style="hair">
        <color indexed="8"/>
      </top>
      <bottom style="medium">
        <color theme="1"/>
      </bottom>
      <diagonal/>
    </border>
    <border>
      <left style="hair">
        <color indexed="8"/>
      </left>
      <right style="medium">
        <color theme="1"/>
      </right>
      <top style="hair">
        <color indexed="8"/>
      </top>
      <bottom style="medium">
        <color theme="1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8"/>
      </top>
      <bottom style="medium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medium">
        <color indexed="8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64"/>
      </right>
      <top/>
      <bottom/>
      <diagonal/>
    </border>
    <border>
      <left style="medium">
        <color indexed="8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64"/>
      </right>
      <top/>
      <bottom style="thin">
        <color indexed="8"/>
      </bottom>
      <diagonal/>
    </border>
    <border>
      <left style="medium">
        <color indexed="8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64"/>
      </right>
      <top/>
      <bottom style="medium">
        <color indexed="8"/>
      </bottom>
      <diagonal/>
    </border>
    <border>
      <left style="medium">
        <color indexed="8"/>
      </left>
      <right style="hair">
        <color indexed="64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theme="1"/>
      </left>
      <right style="hair">
        <color theme="1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hair">
        <color theme="1"/>
      </right>
      <top/>
      <bottom/>
      <diagonal/>
    </border>
    <border>
      <left style="medium">
        <color theme="1"/>
      </left>
      <right style="hair">
        <color theme="1"/>
      </right>
      <top style="thin">
        <color indexed="8"/>
      </top>
      <bottom style="double">
        <color indexed="8"/>
      </bottom>
      <diagonal/>
    </border>
    <border>
      <left style="medium">
        <color theme="1"/>
      </left>
      <right style="hair">
        <color theme="1"/>
      </right>
      <top style="double">
        <color indexed="8"/>
      </top>
      <bottom style="double">
        <color indexed="8"/>
      </bottom>
      <diagonal/>
    </border>
    <border>
      <left style="medium">
        <color theme="1"/>
      </left>
      <right style="hair">
        <color theme="1"/>
      </right>
      <top style="medium">
        <color indexed="8"/>
      </top>
      <bottom style="thin">
        <color indexed="8"/>
      </bottom>
      <diagonal/>
    </border>
    <border>
      <left style="medium">
        <color theme="1"/>
      </left>
      <right style="hair">
        <color theme="1"/>
      </right>
      <top style="thin">
        <color indexed="8"/>
      </top>
      <bottom/>
      <diagonal/>
    </border>
    <border>
      <left style="medium">
        <color theme="1"/>
      </left>
      <right style="hair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indexed="8"/>
      </top>
      <bottom style="double">
        <color indexed="8"/>
      </bottom>
      <diagonal/>
    </border>
    <border>
      <left/>
      <right style="medium">
        <color theme="1"/>
      </right>
      <top style="medium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theme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theme="1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 style="medium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double">
        <color indexed="8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8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8"/>
      </top>
      <bottom/>
      <diagonal/>
    </border>
    <border>
      <left style="thin">
        <color indexed="8"/>
      </left>
      <right style="hair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64"/>
      </right>
      <top style="double">
        <color indexed="8"/>
      </top>
      <bottom style="medium">
        <color indexed="64"/>
      </bottom>
      <diagonal/>
    </border>
  </borders>
  <cellStyleXfs count="90">
    <xf numFmtId="0" fontId="0" fillId="0" borderId="0"/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3" borderId="615" applyNumberFormat="0" applyAlignment="0" applyProtection="0">
      <alignment vertical="center"/>
    </xf>
    <xf numFmtId="0" fontId="33" fillId="33" borderId="615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0" fillId="35" borderId="616" applyNumberFormat="0" applyFont="0" applyAlignment="0" applyProtection="0">
      <alignment vertical="center"/>
    </xf>
    <xf numFmtId="0" fontId="30" fillId="35" borderId="616" applyNumberFormat="0" applyFont="0" applyAlignment="0" applyProtection="0">
      <alignment vertical="center"/>
    </xf>
    <xf numFmtId="0" fontId="35" fillId="0" borderId="617" applyNumberFormat="0" applyFill="0" applyAlignment="0" applyProtection="0">
      <alignment vertical="center"/>
    </xf>
    <xf numFmtId="0" fontId="35" fillId="0" borderId="617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618" applyNumberFormat="0" applyAlignment="0" applyProtection="0">
      <alignment vertical="center"/>
    </xf>
    <xf numFmtId="0" fontId="37" fillId="37" borderId="61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619" applyNumberFormat="0" applyFill="0" applyAlignment="0" applyProtection="0">
      <alignment vertical="center"/>
    </xf>
    <xf numFmtId="0" fontId="39" fillId="0" borderId="619" applyNumberFormat="0" applyFill="0" applyAlignment="0" applyProtection="0">
      <alignment vertical="center"/>
    </xf>
    <xf numFmtId="0" fontId="40" fillId="0" borderId="620" applyNumberFormat="0" applyFill="0" applyAlignment="0" applyProtection="0">
      <alignment vertical="center"/>
    </xf>
    <xf numFmtId="0" fontId="40" fillId="0" borderId="620" applyNumberFormat="0" applyFill="0" applyAlignment="0" applyProtection="0">
      <alignment vertical="center"/>
    </xf>
    <xf numFmtId="0" fontId="41" fillId="0" borderId="621" applyNumberFormat="0" applyFill="0" applyAlignment="0" applyProtection="0">
      <alignment vertical="center"/>
    </xf>
    <xf numFmtId="0" fontId="41" fillId="0" borderId="62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22" applyNumberFormat="0" applyFill="0" applyAlignment="0" applyProtection="0">
      <alignment vertical="center"/>
    </xf>
    <xf numFmtId="0" fontId="42" fillId="0" borderId="622" applyNumberFormat="0" applyFill="0" applyAlignment="0" applyProtection="0">
      <alignment vertical="center"/>
    </xf>
    <xf numFmtId="0" fontId="43" fillId="37" borderId="623" applyNumberFormat="0" applyAlignment="0" applyProtection="0">
      <alignment vertical="center"/>
    </xf>
    <xf numFmtId="0" fontId="43" fillId="37" borderId="62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8" borderId="618" applyNumberFormat="0" applyAlignment="0" applyProtection="0">
      <alignment vertical="center"/>
    </xf>
    <xf numFmtId="0" fontId="45" fillId="38" borderId="618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37" fontId="3" fillId="0" borderId="0"/>
    <xf numFmtId="0" fontId="19" fillId="0" borderId="0"/>
    <xf numFmtId="0" fontId="3" fillId="0" borderId="0"/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</cellStyleXfs>
  <cellXfs count="2334">
    <xf numFmtId="0" fontId="0" fillId="0" borderId="0" xfId="0"/>
    <xf numFmtId="37" fontId="5" fillId="0" borderId="0" xfId="85" applyFont="1" applyFill="1"/>
    <xf numFmtId="37" fontId="6" fillId="0" borderId="0" xfId="85" applyFont="1" applyFill="1"/>
    <xf numFmtId="37" fontId="5" fillId="0" borderId="0" xfId="85" applyFont="1"/>
    <xf numFmtId="37" fontId="8" fillId="0" borderId="0" xfId="85" applyFont="1" applyFill="1" applyBorder="1"/>
    <xf numFmtId="37" fontId="7" fillId="0" borderId="0" xfId="85" applyFont="1" applyFill="1"/>
    <xf numFmtId="185" fontId="8" fillId="0" borderId="0" xfId="85" applyNumberFormat="1" applyFont="1" applyFill="1" applyBorder="1" applyAlignment="1">
      <alignment horizontal="right"/>
    </xf>
    <xf numFmtId="177" fontId="8" fillId="0" borderId="0" xfId="85" applyNumberFormat="1" applyFont="1" applyFill="1" applyBorder="1"/>
    <xf numFmtId="37" fontId="9" fillId="0" borderId="0" xfId="85" applyFont="1" applyFill="1" applyProtection="1">
      <protection locked="0"/>
    </xf>
    <xf numFmtId="0" fontId="7" fillId="0" borderId="0" xfId="0" applyFont="1" applyAlignment="1">
      <alignment vertical="center"/>
    </xf>
    <xf numFmtId="0" fontId="7" fillId="0" borderId="0" xfId="0" applyFont="1"/>
    <xf numFmtId="37" fontId="7" fillId="0" borderId="1" xfId="85" applyFont="1" applyFill="1" applyBorder="1" applyAlignment="1">
      <alignment vertical="center"/>
    </xf>
    <xf numFmtId="37" fontId="7" fillId="0" borderId="2" xfId="85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37" fontId="7" fillId="0" borderId="10" xfId="85" applyFont="1" applyFill="1" applyBorder="1" applyAlignment="1">
      <alignment horizontal="center" vertical="center" shrinkToFit="1"/>
    </xf>
    <xf numFmtId="37" fontId="7" fillId="0" borderId="11" xfId="85" applyFont="1" applyFill="1" applyBorder="1" applyAlignment="1">
      <alignment horizontal="center" vertical="center" shrinkToFit="1"/>
    </xf>
    <xf numFmtId="0" fontId="10" fillId="0" borderId="0" xfId="0" applyFont="1"/>
    <xf numFmtId="37" fontId="10" fillId="0" borderId="0" xfId="85" applyFont="1" applyFill="1" applyAlignment="1" applyProtection="1">
      <alignment horizontal="left"/>
      <protection locked="0"/>
    </xf>
    <xf numFmtId="38" fontId="5" fillId="0" borderId="0" xfId="66" applyFont="1" applyFill="1" applyBorder="1" applyAlignment="1">
      <alignment horizontal="right"/>
    </xf>
    <xf numFmtId="37" fontId="7" fillId="0" borderId="12" xfId="85" applyFont="1" applyFill="1" applyBorder="1" applyAlignment="1">
      <alignment horizontal="center" vertical="center"/>
    </xf>
    <xf numFmtId="37" fontId="7" fillId="0" borderId="13" xfId="85" applyFont="1" applyFill="1" applyBorder="1" applyAlignment="1">
      <alignment horizontal="center" vertical="center"/>
    </xf>
    <xf numFmtId="37" fontId="7" fillId="0" borderId="14" xfId="85" applyFont="1" applyFill="1" applyBorder="1" applyAlignment="1">
      <alignment horizontal="center" vertical="center"/>
    </xf>
    <xf numFmtId="37" fontId="7" fillId="0" borderId="15" xfId="85" applyFont="1" applyFill="1" applyBorder="1" applyAlignment="1">
      <alignment horizontal="center" vertical="center"/>
    </xf>
    <xf numFmtId="37" fontId="7" fillId="3" borderId="16" xfId="85" applyFont="1" applyFill="1" applyBorder="1" applyAlignment="1">
      <alignment horizontal="center" vertical="center"/>
    </xf>
    <xf numFmtId="37" fontId="7" fillId="3" borderId="2" xfId="85" applyFont="1" applyFill="1" applyBorder="1" applyAlignment="1">
      <alignment horizontal="center" vertical="center"/>
    </xf>
    <xf numFmtId="38" fontId="7" fillId="0" borderId="0" xfId="66" applyFont="1" applyFill="1" applyBorder="1" applyAlignment="1">
      <alignment vertical="center"/>
    </xf>
    <xf numFmtId="38" fontId="5" fillId="0" borderId="0" xfId="66" applyFont="1" applyFill="1" applyBorder="1" applyAlignment="1">
      <alignment vertical="center"/>
    </xf>
    <xf numFmtId="37" fontId="7" fillId="0" borderId="20" xfId="85" applyFont="1" applyFill="1" applyBorder="1" applyAlignment="1">
      <alignment vertical="center"/>
    </xf>
    <xf numFmtId="37" fontId="7" fillId="0" borderId="23" xfId="85" applyFont="1" applyFill="1" applyBorder="1" applyAlignment="1">
      <alignment vertical="center"/>
    </xf>
    <xf numFmtId="37" fontId="7" fillId="0" borderId="26" xfId="85" applyFont="1" applyFill="1" applyBorder="1" applyAlignment="1">
      <alignment vertical="center"/>
    </xf>
    <xf numFmtId="37" fontId="7" fillId="0" borderId="29" xfId="85" applyFont="1" applyFill="1" applyBorder="1" applyAlignment="1">
      <alignment vertical="center"/>
    </xf>
    <xf numFmtId="37" fontId="7" fillId="0" borderId="30" xfId="85" applyFont="1" applyFill="1" applyBorder="1" applyAlignment="1">
      <alignment vertical="center"/>
    </xf>
    <xf numFmtId="37" fontId="7" fillId="3" borderId="36" xfId="85" applyFont="1" applyFill="1" applyBorder="1" applyAlignment="1">
      <alignment vertical="center"/>
    </xf>
    <xf numFmtId="37" fontId="7" fillId="0" borderId="37" xfId="85" applyFont="1" applyFill="1" applyBorder="1" applyAlignment="1">
      <alignment vertical="center"/>
    </xf>
    <xf numFmtId="37" fontId="7" fillId="0" borderId="40" xfId="85" applyFont="1" applyFill="1" applyBorder="1" applyAlignment="1">
      <alignment vertical="center"/>
    </xf>
    <xf numFmtId="37" fontId="8" fillId="3" borderId="34" xfId="85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37" fontId="7" fillId="0" borderId="0" xfId="85" applyFont="1" applyFill="1" applyBorder="1" applyAlignment="1">
      <alignment horizontal="center" vertical="center"/>
    </xf>
    <xf numFmtId="38" fontId="7" fillId="0" borderId="0" xfId="66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188" fontId="7" fillId="0" borderId="0" xfId="66" applyNumberFormat="1" applyFont="1" applyFill="1" applyBorder="1" applyAlignment="1">
      <alignment vertical="center"/>
    </xf>
    <xf numFmtId="37" fontId="7" fillId="0" borderId="58" xfId="85" applyFont="1" applyFill="1" applyBorder="1" applyAlignment="1">
      <alignment vertical="center"/>
    </xf>
    <xf numFmtId="37" fontId="7" fillId="0" borderId="59" xfId="85" applyFont="1" applyFill="1" applyBorder="1" applyAlignment="1">
      <alignment vertical="center"/>
    </xf>
    <xf numFmtId="37" fontId="7" fillId="0" borderId="60" xfId="85" applyFont="1" applyFill="1" applyBorder="1" applyAlignment="1">
      <alignment vertical="center"/>
    </xf>
    <xf numFmtId="37" fontId="7" fillId="0" borderId="61" xfId="85" applyFont="1" applyFill="1" applyBorder="1" applyAlignment="1">
      <alignment horizontal="center" vertical="center"/>
    </xf>
    <xf numFmtId="37" fontId="7" fillId="0" borderId="62" xfId="85" applyFont="1" applyFill="1" applyBorder="1" applyAlignment="1">
      <alignment horizontal="center" vertical="center"/>
    </xf>
    <xf numFmtId="37" fontId="7" fillId="0" borderId="63" xfId="85" applyFont="1" applyFill="1" applyBorder="1" applyAlignment="1">
      <alignment horizontal="center" vertical="center"/>
    </xf>
    <xf numFmtId="37" fontId="7" fillId="0" borderId="64" xfId="85" applyFont="1" applyFill="1" applyBorder="1" applyAlignment="1">
      <alignment horizontal="center" vertical="center"/>
    </xf>
    <xf numFmtId="37" fontId="7" fillId="0" borderId="66" xfId="85" applyFont="1" applyFill="1" applyBorder="1" applyAlignment="1">
      <alignment horizontal="center" vertical="center"/>
    </xf>
    <xf numFmtId="37" fontId="8" fillId="0" borderId="0" xfId="85" applyFont="1" applyFill="1"/>
    <xf numFmtId="37" fontId="8" fillId="0" borderId="0" xfId="85" applyFont="1"/>
    <xf numFmtId="37" fontId="5" fillId="0" borderId="0" xfId="85" applyFont="1" applyFill="1" applyAlignment="1">
      <alignment vertical="center"/>
    </xf>
    <xf numFmtId="37" fontId="7" fillId="0" borderId="71" xfId="85" applyFont="1" applyFill="1" applyBorder="1" applyAlignment="1">
      <alignment horizontal="center" vertical="center"/>
    </xf>
    <xf numFmtId="37" fontId="7" fillId="0" borderId="72" xfId="85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7" fontId="8" fillId="0" borderId="20" xfId="85" applyFont="1" applyFill="1" applyBorder="1" applyAlignment="1">
      <alignment vertical="center"/>
    </xf>
    <xf numFmtId="37" fontId="8" fillId="0" borderId="23" xfId="85" applyFont="1" applyFill="1" applyBorder="1" applyAlignment="1">
      <alignment vertical="center"/>
    </xf>
    <xf numFmtId="37" fontId="8" fillId="3" borderId="55" xfId="85" applyFont="1" applyFill="1" applyBorder="1" applyAlignment="1">
      <alignment vertical="center"/>
    </xf>
    <xf numFmtId="189" fontId="8" fillId="3" borderId="34" xfId="85" applyNumberFormat="1" applyFont="1" applyFill="1" applyBorder="1" applyAlignment="1">
      <alignment vertical="center"/>
    </xf>
    <xf numFmtId="183" fontId="8" fillId="3" borderId="34" xfId="85" applyNumberFormat="1" applyFont="1" applyFill="1" applyBorder="1" applyAlignment="1">
      <alignment vertical="center"/>
    </xf>
    <xf numFmtId="37" fontId="8" fillId="3" borderId="73" xfId="85" applyFont="1" applyFill="1" applyBorder="1" applyAlignment="1">
      <alignment vertical="center"/>
    </xf>
    <xf numFmtId="189" fontId="8" fillId="3" borderId="74" xfId="85" applyNumberFormat="1" applyFont="1" applyFill="1" applyBorder="1" applyAlignment="1">
      <alignment vertical="center"/>
    </xf>
    <xf numFmtId="37" fontId="8" fillId="3" borderId="74" xfId="85" applyFont="1" applyFill="1" applyBorder="1" applyAlignment="1">
      <alignment vertical="center"/>
    </xf>
    <xf numFmtId="37" fontId="8" fillId="0" borderId="21" xfId="85" applyFont="1" applyFill="1" applyBorder="1" applyAlignment="1" applyProtection="1">
      <alignment vertical="center"/>
      <protection locked="0"/>
    </xf>
    <xf numFmtId="37" fontId="8" fillId="0" borderId="24" xfId="85" applyFont="1" applyFill="1" applyBorder="1" applyAlignment="1" applyProtection="1">
      <alignment vertical="center"/>
      <protection locked="0"/>
    </xf>
    <xf numFmtId="37" fontId="8" fillId="0" borderId="27" xfId="85" applyFont="1" applyFill="1" applyBorder="1" applyAlignment="1" applyProtection="1">
      <alignment vertical="center"/>
      <protection locked="0"/>
    </xf>
    <xf numFmtId="37" fontId="8" fillId="0" borderId="27" xfId="85" applyFont="1" applyFill="1" applyBorder="1" applyAlignment="1">
      <alignment vertical="center"/>
    </xf>
    <xf numFmtId="37" fontId="8" fillId="0" borderId="31" xfId="85" applyFont="1" applyFill="1" applyBorder="1" applyAlignment="1" applyProtection="1">
      <alignment vertical="center"/>
      <protection locked="0"/>
    </xf>
    <xf numFmtId="37" fontId="8" fillId="0" borderId="38" xfId="85" applyFont="1" applyFill="1" applyBorder="1" applyAlignment="1" applyProtection="1">
      <alignment vertical="center"/>
      <protection locked="0"/>
    </xf>
    <xf numFmtId="37" fontId="8" fillId="0" borderId="52" xfId="85" applyFont="1" applyFill="1" applyBorder="1" applyAlignment="1">
      <alignment vertical="center"/>
    </xf>
    <xf numFmtId="189" fontId="8" fillId="0" borderId="24" xfId="85" applyNumberFormat="1" applyFont="1" applyFill="1" applyBorder="1" applyAlignment="1">
      <alignment vertical="center"/>
    </xf>
    <xf numFmtId="37" fontId="8" fillId="0" borderId="53" xfId="85" applyFont="1" applyFill="1" applyBorder="1" applyAlignment="1">
      <alignment vertical="center"/>
    </xf>
    <xf numFmtId="183" fontId="8" fillId="0" borderId="27" xfId="85" applyNumberFormat="1" applyFont="1" applyFill="1" applyBorder="1" applyAlignment="1">
      <alignment vertical="center"/>
    </xf>
    <xf numFmtId="37" fontId="8" fillId="0" borderId="54" xfId="85" applyFont="1" applyFill="1" applyBorder="1" applyAlignment="1">
      <alignment vertical="center"/>
    </xf>
    <xf numFmtId="189" fontId="8" fillId="0" borderId="38" xfId="85" applyNumberFormat="1" applyFont="1" applyFill="1" applyBorder="1" applyAlignment="1">
      <alignment vertical="center"/>
    </xf>
    <xf numFmtId="37" fontId="8" fillId="0" borderId="51" xfId="85" applyFont="1" applyFill="1" applyBorder="1" applyAlignment="1">
      <alignment vertical="center"/>
    </xf>
    <xf numFmtId="189" fontId="8" fillId="0" borderId="75" xfId="85" applyNumberFormat="1" applyFont="1" applyFill="1" applyBorder="1" applyAlignment="1">
      <alignment vertical="center"/>
    </xf>
    <xf numFmtId="37" fontId="8" fillId="0" borderId="56" xfId="85" applyFont="1" applyFill="1" applyBorder="1" applyAlignment="1">
      <alignment vertical="center"/>
    </xf>
    <xf numFmtId="189" fontId="8" fillId="0" borderId="31" xfId="85" applyNumberFormat="1" applyFont="1" applyFill="1" applyBorder="1" applyAlignment="1">
      <alignment vertical="center"/>
    </xf>
    <xf numFmtId="189" fontId="8" fillId="0" borderId="21" xfId="85" applyNumberFormat="1" applyFont="1" applyFill="1" applyBorder="1" applyAlignment="1">
      <alignment vertical="center"/>
    </xf>
    <xf numFmtId="37" fontId="11" fillId="0" borderId="0" xfId="85" applyFont="1" applyFill="1" applyAlignment="1" applyProtection="1">
      <alignment horizontal="left"/>
      <protection locked="0"/>
    </xf>
    <xf numFmtId="37" fontId="13" fillId="0" borderId="0" xfId="85" applyFont="1" applyFill="1"/>
    <xf numFmtId="37" fontId="13" fillId="0" borderId="0" xfId="85" applyFont="1" applyFill="1" applyBorder="1"/>
    <xf numFmtId="37" fontId="18" fillId="0" borderId="0" xfId="85" applyFont="1" applyFill="1" applyProtection="1">
      <protection locked="0"/>
    </xf>
    <xf numFmtId="189" fontId="8" fillId="0" borderId="22" xfId="85" applyNumberFormat="1" applyFont="1" applyFill="1" applyBorder="1" applyAlignment="1">
      <alignment vertical="center"/>
    </xf>
    <xf numFmtId="189" fontId="8" fillId="0" borderId="25" xfId="85" applyNumberFormat="1" applyFont="1" applyFill="1" applyBorder="1" applyAlignment="1">
      <alignment vertical="center"/>
    </xf>
    <xf numFmtId="37" fontId="8" fillId="0" borderId="77" xfId="85" applyFont="1" applyFill="1" applyBorder="1" applyAlignment="1" applyProtection="1">
      <alignment vertical="center"/>
      <protection locked="0"/>
    </xf>
    <xf numFmtId="37" fontId="8" fillId="0" borderId="78" xfId="85" applyFont="1" applyFill="1" applyBorder="1" applyAlignment="1" applyProtection="1">
      <alignment vertical="center"/>
      <protection locked="0"/>
    </xf>
    <xf numFmtId="37" fontId="8" fillId="0" borderId="0" xfId="85" applyFont="1" applyFill="1" applyBorder="1" applyAlignment="1" applyProtection="1">
      <alignment vertical="center"/>
      <protection locked="0"/>
    </xf>
    <xf numFmtId="37" fontId="8" fillId="0" borderId="0" xfId="85" applyFont="1" applyFill="1" applyBorder="1" applyAlignment="1">
      <alignment vertical="center"/>
    </xf>
    <xf numFmtId="37" fontId="8" fillId="0" borderId="79" xfId="85" applyFont="1" applyFill="1" applyBorder="1" applyAlignment="1" applyProtection="1">
      <alignment vertical="center"/>
      <protection locked="0"/>
    </xf>
    <xf numFmtId="37" fontId="8" fillId="0" borderId="80" xfId="85" applyFont="1" applyFill="1" applyBorder="1" applyAlignment="1" applyProtection="1">
      <alignment vertical="center"/>
      <protection locked="0"/>
    </xf>
    <xf numFmtId="37" fontId="7" fillId="0" borderId="81" xfId="85" applyFont="1" applyFill="1" applyBorder="1" applyAlignment="1">
      <alignment vertical="center"/>
    </xf>
    <xf numFmtId="37" fontId="7" fillId="0" borderId="82" xfId="85" applyFont="1" applyFill="1" applyBorder="1" applyAlignment="1">
      <alignment vertical="center"/>
    </xf>
    <xf numFmtId="37" fontId="7" fillId="0" borderId="83" xfId="85" applyFont="1" applyFill="1" applyBorder="1" applyAlignment="1">
      <alignment vertical="center"/>
    </xf>
    <xf numFmtId="37" fontId="7" fillId="0" borderId="84" xfId="85" applyFont="1" applyFill="1" applyBorder="1" applyAlignment="1">
      <alignment horizontal="center" vertical="center"/>
    </xf>
    <xf numFmtId="37" fontId="7" fillId="0" borderId="85" xfId="85" applyFont="1" applyFill="1" applyBorder="1" applyAlignment="1">
      <alignment horizontal="center" vertical="center"/>
    </xf>
    <xf numFmtId="37" fontId="7" fillId="0" borderId="86" xfId="85" applyFont="1" applyFill="1" applyBorder="1" applyAlignment="1">
      <alignment horizontal="center" vertical="center"/>
    </xf>
    <xf numFmtId="37" fontId="7" fillId="0" borderId="87" xfId="85" applyFont="1" applyFill="1" applyBorder="1" applyAlignment="1">
      <alignment horizontal="center" vertical="center"/>
    </xf>
    <xf numFmtId="37" fontId="7" fillId="0" borderId="89" xfId="85" applyFont="1" applyFill="1" applyBorder="1" applyAlignment="1">
      <alignment horizontal="center" vertical="center"/>
    </xf>
    <xf numFmtId="0" fontId="13" fillId="0" borderId="0" xfId="0" applyFont="1" applyFill="1"/>
    <xf numFmtId="38" fontId="13" fillId="0" borderId="0" xfId="66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7" fontId="7" fillId="0" borderId="0" xfId="85" applyFont="1" applyFill="1" applyBorder="1" applyAlignment="1">
      <alignment vertical="center"/>
    </xf>
    <xf numFmtId="0" fontId="14" fillId="0" borderId="0" xfId="0" applyFont="1"/>
    <xf numFmtId="38" fontId="14" fillId="0" borderId="0" xfId="66" applyFont="1" applyFill="1" applyBorder="1" applyAlignment="1">
      <alignment vertical="center"/>
    </xf>
    <xf numFmtId="38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37" fontId="7" fillId="0" borderId="77" xfId="85" applyFont="1" applyFill="1" applyBorder="1" applyAlignment="1">
      <alignment vertical="center"/>
    </xf>
    <xf numFmtId="37" fontId="7" fillId="0" borderId="78" xfId="85" applyFont="1" applyFill="1" applyBorder="1" applyAlignment="1">
      <alignment vertical="center"/>
    </xf>
    <xf numFmtId="37" fontId="7" fillId="0" borderId="79" xfId="85" applyFont="1" applyFill="1" applyBorder="1" applyAlignment="1">
      <alignment vertical="center"/>
    </xf>
    <xf numFmtId="37" fontId="7" fillId="0" borderId="80" xfId="85" applyFont="1" applyFill="1" applyBorder="1" applyAlignment="1">
      <alignment vertical="center"/>
    </xf>
    <xf numFmtId="37" fontId="7" fillId="0" borderId="91" xfId="85" applyFont="1" applyFill="1" applyBorder="1" applyAlignment="1">
      <alignment vertical="center"/>
    </xf>
    <xf numFmtId="37" fontId="7" fillId="0" borderId="127" xfId="85" applyFont="1" applyFill="1" applyBorder="1" applyAlignment="1">
      <alignment vertical="center"/>
    </xf>
    <xf numFmtId="37" fontId="7" fillId="0" borderId="128" xfId="85" applyFont="1" applyFill="1" applyBorder="1" applyAlignment="1">
      <alignment vertical="center"/>
    </xf>
    <xf numFmtId="180" fontId="13" fillId="0" borderId="98" xfId="66" applyNumberFormat="1" applyFont="1" applyFill="1" applyBorder="1" applyAlignment="1">
      <alignment vertical="center" shrinkToFit="1"/>
    </xf>
    <xf numFmtId="180" fontId="13" fillId="0" borderId="99" xfId="66" applyNumberFormat="1" applyFont="1" applyFill="1" applyBorder="1" applyAlignment="1">
      <alignment vertical="center" shrinkToFit="1"/>
    </xf>
    <xf numFmtId="180" fontId="5" fillId="0" borderId="135" xfId="66" applyNumberFormat="1" applyFont="1" applyFill="1" applyBorder="1" applyAlignment="1">
      <alignment vertical="center" shrinkToFit="1"/>
    </xf>
    <xf numFmtId="180" fontId="5" fillId="0" borderId="136" xfId="66" applyNumberFormat="1" applyFont="1" applyFill="1" applyBorder="1" applyAlignment="1">
      <alignment vertical="center" shrinkToFit="1"/>
    </xf>
    <xf numFmtId="180" fontId="5" fillId="0" borderId="137" xfId="66" applyNumberFormat="1" applyFont="1" applyFill="1" applyBorder="1" applyAlignment="1">
      <alignment vertical="center" shrinkToFit="1"/>
    </xf>
    <xf numFmtId="180" fontId="5" fillId="0" borderId="138" xfId="66" applyNumberFormat="1" applyFont="1" applyFill="1" applyBorder="1" applyAlignment="1">
      <alignment vertical="center" shrinkToFit="1"/>
    </xf>
    <xf numFmtId="180" fontId="5" fillId="5" borderId="139" xfId="66" applyNumberFormat="1" applyFont="1" applyFill="1" applyBorder="1" applyAlignment="1">
      <alignment vertical="center" shrinkToFit="1"/>
    </xf>
    <xf numFmtId="180" fontId="5" fillId="0" borderId="140" xfId="66" applyNumberFormat="1" applyFont="1" applyFill="1" applyBorder="1" applyAlignment="1">
      <alignment vertical="center" shrinkToFit="1"/>
    </xf>
    <xf numFmtId="180" fontId="5" fillId="0" borderId="141" xfId="66" applyNumberFormat="1" applyFont="1" applyFill="1" applyBorder="1" applyAlignment="1">
      <alignment vertical="center" shrinkToFit="1"/>
    </xf>
    <xf numFmtId="180" fontId="5" fillId="5" borderId="137" xfId="66" applyNumberFormat="1" applyFont="1" applyFill="1" applyBorder="1" applyAlignment="1">
      <alignment vertical="center" shrinkToFit="1"/>
    </xf>
    <xf numFmtId="180" fontId="5" fillId="0" borderId="152" xfId="66" applyNumberFormat="1" applyFont="1" applyFill="1" applyBorder="1" applyAlignment="1">
      <alignment vertical="center" shrinkToFit="1"/>
    </xf>
    <xf numFmtId="180" fontId="5" fillId="0" borderId="153" xfId="66" applyNumberFormat="1" applyFont="1" applyFill="1" applyBorder="1" applyAlignment="1">
      <alignment vertical="center" shrinkToFit="1"/>
    </xf>
    <xf numFmtId="180" fontId="5" fillId="0" borderId="154" xfId="66" applyNumberFormat="1" applyFont="1" applyFill="1" applyBorder="1" applyAlignment="1">
      <alignment vertical="center" shrinkToFit="1"/>
    </xf>
    <xf numFmtId="180" fontId="5" fillId="0" borderId="155" xfId="66" applyNumberFormat="1" applyFont="1" applyFill="1" applyBorder="1" applyAlignment="1">
      <alignment vertical="center" shrinkToFit="1"/>
    </xf>
    <xf numFmtId="180" fontId="5" fillId="5" borderId="156" xfId="66" applyNumberFormat="1" applyFont="1" applyFill="1" applyBorder="1" applyAlignment="1">
      <alignment vertical="center" shrinkToFit="1"/>
    </xf>
    <xf numFmtId="180" fontId="5" fillId="0" borderId="157" xfId="66" applyNumberFormat="1" applyFont="1" applyFill="1" applyBorder="1" applyAlignment="1">
      <alignment vertical="center" shrinkToFit="1"/>
    </xf>
    <xf numFmtId="180" fontId="5" fillId="0" borderId="158" xfId="66" applyNumberFormat="1" applyFont="1" applyFill="1" applyBorder="1" applyAlignment="1">
      <alignment vertical="center" shrinkToFit="1"/>
    </xf>
    <xf numFmtId="180" fontId="5" fillId="5" borderId="154" xfId="66" applyNumberFormat="1" applyFont="1" applyFill="1" applyBorder="1" applyAlignment="1">
      <alignment vertical="center" shrinkToFit="1"/>
    </xf>
    <xf numFmtId="38" fontId="7" fillId="0" borderId="129" xfId="66" applyFont="1" applyFill="1" applyBorder="1" applyAlignment="1">
      <alignment vertical="center" shrinkToFit="1"/>
    </xf>
    <xf numFmtId="38" fontId="5" fillId="0" borderId="97" xfId="66" applyFont="1" applyFill="1" applyBorder="1" applyAlignment="1">
      <alignment vertical="center" shrinkToFit="1"/>
    </xf>
    <xf numFmtId="38" fontId="13" fillId="0" borderId="97" xfId="66" applyFont="1" applyFill="1" applyBorder="1" applyAlignment="1">
      <alignment vertical="center" shrinkToFit="1"/>
    </xf>
    <xf numFmtId="180" fontId="13" fillId="0" borderId="97" xfId="66" applyNumberFormat="1" applyFont="1" applyFill="1" applyBorder="1" applyAlignment="1">
      <alignment vertical="center" shrinkToFit="1"/>
    </xf>
    <xf numFmtId="180" fontId="13" fillId="0" borderId="135" xfId="66" applyNumberFormat="1" applyFont="1" applyFill="1" applyBorder="1" applyAlignment="1">
      <alignment vertical="center" shrinkToFit="1"/>
    </xf>
    <xf numFmtId="38" fontId="7" fillId="0" borderId="130" xfId="66" applyFont="1" applyFill="1" applyBorder="1" applyAlignment="1">
      <alignment vertical="center" shrinkToFit="1"/>
    </xf>
    <xf numFmtId="38" fontId="5" fillId="0" borderId="98" xfId="66" applyFont="1" applyFill="1" applyBorder="1" applyAlignment="1">
      <alignment vertical="center" shrinkToFit="1"/>
    </xf>
    <xf numFmtId="38" fontId="13" fillId="0" borderId="98" xfId="66" applyFont="1" applyFill="1" applyBorder="1" applyAlignment="1">
      <alignment vertical="center" shrinkToFit="1"/>
    </xf>
    <xf numFmtId="180" fontId="13" fillId="0" borderId="136" xfId="66" applyNumberFormat="1" applyFont="1" applyFill="1" applyBorder="1" applyAlignment="1">
      <alignment vertical="center" shrinkToFit="1"/>
    </xf>
    <xf numFmtId="38" fontId="7" fillId="0" borderId="131" xfId="66" applyFont="1" applyFill="1" applyBorder="1" applyAlignment="1">
      <alignment vertical="center" shrinkToFit="1"/>
    </xf>
    <xf numFmtId="38" fontId="5" fillId="0" borderId="99" xfId="66" applyFont="1" applyFill="1" applyBorder="1" applyAlignment="1">
      <alignment vertical="center" shrinkToFit="1"/>
    </xf>
    <xf numFmtId="38" fontId="13" fillId="0" borderId="99" xfId="66" applyFont="1" applyFill="1" applyBorder="1" applyAlignment="1">
      <alignment vertical="center" shrinkToFit="1"/>
    </xf>
    <xf numFmtId="180" fontId="13" fillId="0" borderId="137" xfId="66" applyNumberFormat="1" applyFont="1" applyFill="1" applyBorder="1" applyAlignment="1">
      <alignment vertical="center" shrinkToFit="1"/>
    </xf>
    <xf numFmtId="38" fontId="7" fillId="0" borderId="132" xfId="66" applyFont="1" applyFill="1" applyBorder="1" applyAlignment="1">
      <alignment vertical="center" shrinkToFit="1"/>
    </xf>
    <xf numFmtId="38" fontId="5" fillId="0" borderId="100" xfId="66" applyFont="1" applyFill="1" applyBorder="1" applyAlignment="1">
      <alignment vertical="center" shrinkToFit="1"/>
    </xf>
    <xf numFmtId="38" fontId="13" fillId="0" borderId="100" xfId="66" applyFont="1" applyFill="1" applyBorder="1" applyAlignment="1">
      <alignment vertical="center" shrinkToFit="1"/>
    </xf>
    <xf numFmtId="180" fontId="13" fillId="0" borderId="100" xfId="66" applyNumberFormat="1" applyFont="1" applyFill="1" applyBorder="1" applyAlignment="1">
      <alignment vertical="center" shrinkToFit="1"/>
    </xf>
    <xf numFmtId="180" fontId="13" fillId="0" borderId="138" xfId="66" applyNumberFormat="1" applyFont="1" applyFill="1" applyBorder="1" applyAlignment="1">
      <alignment vertical="center" shrinkToFit="1"/>
    </xf>
    <xf numFmtId="38" fontId="7" fillId="5" borderId="159" xfId="66" applyFont="1" applyFill="1" applyBorder="1" applyAlignment="1">
      <alignment vertical="center" shrinkToFit="1"/>
    </xf>
    <xf numFmtId="38" fontId="5" fillId="5" borderId="101" xfId="66" applyFont="1" applyFill="1" applyBorder="1" applyAlignment="1">
      <alignment vertical="center" shrinkToFit="1"/>
    </xf>
    <xf numFmtId="38" fontId="13" fillId="5" borderId="101" xfId="66" applyFont="1" applyFill="1" applyBorder="1" applyAlignment="1">
      <alignment vertical="center" shrinkToFit="1"/>
    </xf>
    <xf numFmtId="180" fontId="13" fillId="5" borderId="101" xfId="66" applyNumberFormat="1" applyFont="1" applyFill="1" applyBorder="1" applyAlignment="1">
      <alignment vertical="center" shrinkToFit="1"/>
    </xf>
    <xf numFmtId="180" fontId="13" fillId="5" borderId="139" xfId="66" applyNumberFormat="1" applyFont="1" applyFill="1" applyBorder="1" applyAlignment="1">
      <alignment vertical="center" shrinkToFit="1"/>
    </xf>
    <xf numFmtId="38" fontId="7" fillId="0" borderId="133" xfId="66" applyFont="1" applyFill="1" applyBorder="1" applyAlignment="1">
      <alignment vertical="center" shrinkToFit="1"/>
    </xf>
    <xf numFmtId="38" fontId="5" fillId="0" borderId="102" xfId="66" applyFont="1" applyFill="1" applyBorder="1" applyAlignment="1">
      <alignment vertical="center" shrinkToFit="1"/>
    </xf>
    <xf numFmtId="38" fontId="13" fillId="0" borderId="102" xfId="66" applyFont="1" applyFill="1" applyBorder="1" applyAlignment="1">
      <alignment vertical="center" shrinkToFit="1"/>
    </xf>
    <xf numFmtId="180" fontId="13" fillId="0" borderId="102" xfId="66" applyNumberFormat="1" applyFont="1" applyFill="1" applyBorder="1" applyAlignment="1">
      <alignment vertical="center" shrinkToFit="1"/>
    </xf>
    <xf numFmtId="180" fontId="13" fillId="0" borderId="140" xfId="66" applyNumberFormat="1" applyFont="1" applyFill="1" applyBorder="1" applyAlignment="1">
      <alignment vertical="center" shrinkToFit="1"/>
    </xf>
    <xf numFmtId="38" fontId="7" fillId="0" borderId="134" xfId="66" applyFont="1" applyFill="1" applyBorder="1" applyAlignment="1">
      <alignment vertical="center" shrinkToFit="1"/>
    </xf>
    <xf numFmtId="38" fontId="5" fillId="0" borderId="103" xfId="66" applyFont="1" applyFill="1" applyBorder="1" applyAlignment="1">
      <alignment vertical="center" shrinkToFit="1"/>
    </xf>
    <xf numFmtId="38" fontId="13" fillId="0" borderId="103" xfId="66" applyFont="1" applyFill="1" applyBorder="1" applyAlignment="1">
      <alignment vertical="center" shrinkToFit="1"/>
    </xf>
    <xf numFmtId="180" fontId="13" fillId="0" borderId="103" xfId="66" applyNumberFormat="1" applyFont="1" applyFill="1" applyBorder="1" applyAlignment="1">
      <alignment vertical="center" shrinkToFit="1"/>
    </xf>
    <xf numFmtId="180" fontId="13" fillId="0" borderId="141" xfId="66" applyNumberFormat="1" applyFont="1" applyFill="1" applyBorder="1" applyAlignment="1">
      <alignment vertical="center" shrinkToFit="1"/>
    </xf>
    <xf numFmtId="38" fontId="13" fillId="5" borderId="99" xfId="66" applyFont="1" applyFill="1" applyBorder="1" applyAlignment="1">
      <alignment vertical="center" shrinkToFit="1"/>
    </xf>
    <xf numFmtId="180" fontId="13" fillId="5" borderId="99" xfId="66" applyNumberFormat="1" applyFont="1" applyFill="1" applyBorder="1" applyAlignment="1">
      <alignment vertical="center" shrinkToFit="1"/>
    </xf>
    <xf numFmtId="180" fontId="13" fillId="5" borderId="137" xfId="66" applyNumberFormat="1" applyFont="1" applyFill="1" applyBorder="1" applyAlignment="1">
      <alignment vertical="center" shrinkToFit="1"/>
    </xf>
    <xf numFmtId="180" fontId="5" fillId="0" borderId="97" xfId="66" applyNumberFormat="1" applyFont="1" applyFill="1" applyBorder="1" applyAlignment="1">
      <alignment vertical="center" shrinkToFit="1"/>
    </xf>
    <xf numFmtId="180" fontId="5" fillId="0" borderId="98" xfId="66" applyNumberFormat="1" applyFont="1" applyFill="1" applyBorder="1" applyAlignment="1">
      <alignment vertical="center" shrinkToFit="1"/>
    </xf>
    <xf numFmtId="180" fontId="5" fillId="0" borderId="99" xfId="66" applyNumberFormat="1" applyFont="1" applyFill="1" applyBorder="1" applyAlignment="1">
      <alignment vertical="center" shrinkToFit="1"/>
    </xf>
    <xf numFmtId="180" fontId="5" fillId="0" borderId="100" xfId="66" applyNumberFormat="1" applyFont="1" applyFill="1" applyBorder="1" applyAlignment="1">
      <alignment vertical="center" shrinkToFit="1"/>
    </xf>
    <xf numFmtId="180" fontId="5" fillId="5" borderId="101" xfId="66" applyNumberFormat="1" applyFont="1" applyFill="1" applyBorder="1" applyAlignment="1">
      <alignment vertical="center" shrinkToFit="1"/>
    </xf>
    <xf numFmtId="180" fontId="5" fillId="0" borderId="102" xfId="66" applyNumberFormat="1" applyFont="1" applyFill="1" applyBorder="1" applyAlignment="1">
      <alignment vertical="center" shrinkToFit="1"/>
    </xf>
    <xf numFmtId="180" fontId="5" fillId="0" borderId="103" xfId="66" applyNumberFormat="1" applyFont="1" applyFill="1" applyBorder="1" applyAlignment="1">
      <alignment vertical="center" shrinkToFit="1"/>
    </xf>
    <xf numFmtId="180" fontId="5" fillId="5" borderId="99" xfId="66" applyNumberFormat="1" applyFont="1" applyFill="1" applyBorder="1" applyAlignment="1">
      <alignment vertical="center" shrinkToFit="1"/>
    </xf>
    <xf numFmtId="38" fontId="5" fillId="0" borderId="21" xfId="66" applyFont="1" applyFill="1" applyBorder="1" applyAlignment="1">
      <alignment vertical="center" shrinkToFit="1"/>
    </xf>
    <xf numFmtId="180" fontId="5" fillId="0" borderId="160" xfId="66" applyNumberFormat="1" applyFont="1" applyFill="1" applyBorder="1" applyAlignment="1">
      <alignment vertical="center" shrinkToFit="1"/>
    </xf>
    <xf numFmtId="38" fontId="5" fillId="0" borderId="129" xfId="66" applyFont="1" applyFill="1" applyBorder="1" applyAlignment="1">
      <alignment vertical="center" shrinkToFit="1"/>
    </xf>
    <xf numFmtId="180" fontId="5" fillId="0" borderId="161" xfId="66" applyNumberFormat="1" applyFont="1" applyFill="1" applyBorder="1" applyAlignment="1">
      <alignment vertical="center" shrinkToFit="1"/>
    </xf>
    <xf numFmtId="38" fontId="7" fillId="0" borderId="142" xfId="66" applyFont="1" applyFill="1" applyBorder="1" applyAlignment="1">
      <alignment vertical="center" shrinkToFit="1"/>
    </xf>
    <xf numFmtId="38" fontId="5" fillId="0" borderId="24" xfId="66" applyFont="1" applyFill="1" applyBorder="1" applyAlignment="1">
      <alignment vertical="center" shrinkToFit="1"/>
    </xf>
    <xf numFmtId="180" fontId="5" fillId="0" borderId="162" xfId="66" applyNumberFormat="1" applyFont="1" applyFill="1" applyBorder="1" applyAlignment="1">
      <alignment vertical="center" shrinkToFit="1"/>
    </xf>
    <xf numFmtId="38" fontId="5" fillId="0" borderId="130" xfId="66" applyFont="1" applyFill="1" applyBorder="1" applyAlignment="1">
      <alignment vertical="center" shrinkToFit="1"/>
    </xf>
    <xf numFmtId="180" fontId="5" fillId="0" borderId="163" xfId="66" applyNumberFormat="1" applyFont="1" applyFill="1" applyBorder="1" applyAlignment="1">
      <alignment vertical="center" shrinkToFit="1"/>
    </xf>
    <xf numFmtId="38" fontId="7" fillId="0" borderId="143" xfId="66" applyFont="1" applyFill="1" applyBorder="1" applyAlignment="1">
      <alignment vertical="center" shrinkToFit="1"/>
    </xf>
    <xf numFmtId="38" fontId="5" fillId="0" borderId="27" xfId="66" applyFont="1" applyFill="1" applyBorder="1" applyAlignment="1">
      <alignment vertical="center" shrinkToFit="1"/>
    </xf>
    <xf numFmtId="180" fontId="5" fillId="0" borderId="164" xfId="66" applyNumberFormat="1" applyFont="1" applyFill="1" applyBorder="1" applyAlignment="1">
      <alignment vertical="center" shrinkToFit="1"/>
    </xf>
    <xf numFmtId="38" fontId="5" fillId="0" borderId="131" xfId="66" applyFont="1" applyFill="1" applyBorder="1" applyAlignment="1">
      <alignment vertical="center" shrinkToFit="1"/>
    </xf>
    <xf numFmtId="180" fontId="5" fillId="0" borderId="165" xfId="66" applyNumberFormat="1" applyFont="1" applyFill="1" applyBorder="1" applyAlignment="1">
      <alignment vertical="center" shrinkToFit="1"/>
    </xf>
    <xf numFmtId="38" fontId="7" fillId="0" borderId="144" xfId="66" applyFont="1" applyFill="1" applyBorder="1" applyAlignment="1">
      <alignment vertical="center" shrinkToFit="1"/>
    </xf>
    <xf numFmtId="38" fontId="5" fillId="0" borderId="31" xfId="66" applyFont="1" applyFill="1" applyBorder="1" applyAlignment="1">
      <alignment vertical="center" shrinkToFit="1"/>
    </xf>
    <xf numFmtId="180" fontId="5" fillId="0" borderId="167" xfId="66" applyNumberFormat="1" applyFont="1" applyFill="1" applyBorder="1" applyAlignment="1">
      <alignment vertical="center" shrinkToFit="1"/>
    </xf>
    <xf numFmtId="38" fontId="5" fillId="0" borderId="132" xfId="66" applyFont="1" applyFill="1" applyBorder="1" applyAlignment="1">
      <alignment vertical="center" shrinkToFit="1"/>
    </xf>
    <xf numFmtId="180" fontId="5" fillId="0" borderId="168" xfId="66" applyNumberFormat="1" applyFont="1" applyFill="1" applyBorder="1" applyAlignment="1">
      <alignment vertical="center" shrinkToFit="1"/>
    </xf>
    <xf numFmtId="38" fontId="7" fillId="0" borderId="145" xfId="66" applyFont="1" applyFill="1" applyBorder="1" applyAlignment="1">
      <alignment vertical="center" shrinkToFit="1"/>
    </xf>
    <xf numFmtId="38" fontId="7" fillId="5" borderId="101" xfId="66" applyFont="1" applyFill="1" applyBorder="1" applyAlignment="1">
      <alignment vertical="center" shrinkToFit="1"/>
    </xf>
    <xf numFmtId="38" fontId="7" fillId="3" borderId="159" xfId="66" applyFont="1" applyFill="1" applyBorder="1" applyAlignment="1">
      <alignment vertical="center" shrinkToFit="1"/>
    </xf>
    <xf numFmtId="38" fontId="5" fillId="5" borderId="34" xfId="66" applyFont="1" applyFill="1" applyBorder="1" applyAlignment="1">
      <alignment vertical="center" shrinkToFit="1"/>
    </xf>
    <xf numFmtId="180" fontId="5" fillId="5" borderId="169" xfId="66" applyNumberFormat="1" applyFont="1" applyFill="1" applyBorder="1" applyAlignment="1">
      <alignment vertical="center" shrinkToFit="1"/>
    </xf>
    <xf numFmtId="38" fontId="5" fillId="5" borderId="159" xfId="66" applyFont="1" applyFill="1" applyBorder="1" applyAlignment="1">
      <alignment vertical="center" shrinkToFit="1"/>
    </xf>
    <xf numFmtId="180" fontId="5" fillId="5" borderId="170" xfId="66" applyNumberFormat="1" applyFont="1" applyFill="1" applyBorder="1" applyAlignment="1">
      <alignment vertical="center" shrinkToFit="1"/>
    </xf>
    <xf numFmtId="38" fontId="7" fillId="5" borderId="171" xfId="66" applyFont="1" applyFill="1" applyBorder="1" applyAlignment="1">
      <alignment vertical="center" shrinkToFit="1"/>
    </xf>
    <xf numFmtId="38" fontId="5" fillId="0" borderId="38" xfId="66" applyFont="1" applyFill="1" applyBorder="1" applyAlignment="1">
      <alignment vertical="center" shrinkToFit="1"/>
    </xf>
    <xf numFmtId="180" fontId="5" fillId="0" borderId="172" xfId="66" applyNumberFormat="1" applyFont="1" applyFill="1" applyBorder="1" applyAlignment="1">
      <alignment vertical="center" shrinkToFit="1"/>
    </xf>
    <xf numFmtId="38" fontId="5" fillId="0" borderId="133" xfId="66" applyFont="1" applyFill="1" applyBorder="1" applyAlignment="1">
      <alignment vertical="center" shrinkToFit="1"/>
    </xf>
    <xf numFmtId="180" fontId="5" fillId="0" borderId="173" xfId="66" applyNumberFormat="1" applyFont="1" applyFill="1" applyBorder="1" applyAlignment="1">
      <alignment vertical="center" shrinkToFit="1"/>
    </xf>
    <xf numFmtId="38" fontId="7" fillId="0" borderId="146" xfId="66" applyFont="1" applyFill="1" applyBorder="1" applyAlignment="1">
      <alignment vertical="center" shrinkToFit="1"/>
    </xf>
    <xf numFmtId="38" fontId="5" fillId="0" borderId="41" xfId="66" applyFont="1" applyFill="1" applyBorder="1" applyAlignment="1">
      <alignment vertical="center" shrinkToFit="1"/>
    </xf>
    <xf numFmtId="38" fontId="5" fillId="0" borderId="134" xfId="66" applyFont="1" applyFill="1" applyBorder="1" applyAlignment="1">
      <alignment vertical="center" shrinkToFit="1"/>
    </xf>
    <xf numFmtId="180" fontId="5" fillId="0" borderId="175" xfId="66" applyNumberFormat="1" applyFont="1" applyFill="1" applyBorder="1" applyAlignment="1">
      <alignment vertical="center" shrinkToFit="1"/>
    </xf>
    <xf numFmtId="38" fontId="7" fillId="0" borderId="147" xfId="66" applyFont="1" applyFill="1" applyBorder="1" applyAlignment="1">
      <alignment vertical="center" shrinkToFit="1"/>
    </xf>
    <xf numFmtId="38" fontId="5" fillId="3" borderId="101" xfId="66" applyFont="1" applyFill="1" applyBorder="1" applyAlignment="1">
      <alignment vertical="center" shrinkToFit="1"/>
    </xf>
    <xf numFmtId="38" fontId="5" fillId="3" borderId="34" xfId="66" applyFont="1" applyFill="1" applyBorder="1" applyAlignment="1">
      <alignment vertical="center" shrinkToFit="1"/>
    </xf>
    <xf numFmtId="38" fontId="7" fillId="5" borderId="176" xfId="66" applyFont="1" applyFill="1" applyBorder="1" applyAlignment="1">
      <alignment vertical="center" shrinkToFit="1"/>
    </xf>
    <xf numFmtId="38" fontId="7" fillId="5" borderId="99" xfId="66" applyFont="1" applyFill="1" applyBorder="1" applyAlignment="1">
      <alignment vertical="center" shrinkToFit="1"/>
    </xf>
    <xf numFmtId="38" fontId="7" fillId="3" borderId="131" xfId="66" applyFont="1" applyFill="1" applyBorder="1" applyAlignment="1">
      <alignment vertical="center" shrinkToFit="1"/>
    </xf>
    <xf numFmtId="38" fontId="5" fillId="3" borderId="99" xfId="66" applyFont="1" applyFill="1" applyBorder="1" applyAlignment="1">
      <alignment vertical="center" shrinkToFit="1"/>
    </xf>
    <xf numFmtId="38" fontId="5" fillId="3" borderId="177" xfId="66" applyFont="1" applyFill="1" applyBorder="1" applyAlignment="1">
      <alignment vertical="center" shrinkToFit="1"/>
    </xf>
    <xf numFmtId="180" fontId="5" fillId="5" borderId="164" xfId="66" applyNumberFormat="1" applyFont="1" applyFill="1" applyBorder="1" applyAlignment="1">
      <alignment vertical="center" shrinkToFit="1"/>
    </xf>
    <xf numFmtId="38" fontId="5" fillId="5" borderId="131" xfId="66" applyFont="1" applyFill="1" applyBorder="1" applyAlignment="1">
      <alignment vertical="center" shrinkToFit="1"/>
    </xf>
    <xf numFmtId="180" fontId="5" fillId="5" borderId="165" xfId="66" applyNumberFormat="1" applyFont="1" applyFill="1" applyBorder="1" applyAlignment="1">
      <alignment vertical="center" shrinkToFit="1"/>
    </xf>
    <xf numFmtId="38" fontId="7" fillId="5" borderId="144" xfId="66" applyFont="1" applyFill="1" applyBorder="1" applyAlignment="1">
      <alignment vertical="center" shrinkToFit="1"/>
    </xf>
    <xf numFmtId="38" fontId="7" fillId="0" borderId="178" xfId="66" applyFont="1" applyFill="1" applyBorder="1" applyAlignment="1">
      <alignment vertical="center" shrinkToFit="1"/>
    </xf>
    <xf numFmtId="38" fontId="7" fillId="0" borderId="180" xfId="66" applyFont="1" applyFill="1" applyBorder="1" applyAlignment="1">
      <alignment vertical="center" shrinkToFit="1"/>
    </xf>
    <xf numFmtId="38" fontId="7" fillId="0" borderId="182" xfId="66" applyFont="1" applyFill="1" applyBorder="1" applyAlignment="1">
      <alignment vertical="center" shrinkToFit="1"/>
    </xf>
    <xf numFmtId="38" fontId="7" fillId="0" borderId="183" xfId="66" applyFont="1" applyFill="1" applyBorder="1" applyAlignment="1">
      <alignment vertical="center" shrinkToFit="1"/>
    </xf>
    <xf numFmtId="38" fontId="7" fillId="3" borderId="185" xfId="66" applyFont="1" applyFill="1" applyBorder="1" applyAlignment="1">
      <alignment vertical="center" shrinkToFit="1"/>
    </xf>
    <xf numFmtId="38" fontId="7" fillId="3" borderId="34" xfId="66" applyFont="1" applyFill="1" applyBorder="1" applyAlignment="1">
      <alignment vertical="center" shrinkToFit="1"/>
    </xf>
    <xf numFmtId="38" fontId="7" fillId="0" borderId="186" xfId="66" applyFont="1" applyFill="1" applyBorder="1" applyAlignment="1">
      <alignment vertical="center" shrinkToFit="1"/>
    </xf>
    <xf numFmtId="180" fontId="5" fillId="0" borderId="188" xfId="66" applyNumberFormat="1" applyFont="1" applyFill="1" applyBorder="1" applyAlignment="1">
      <alignment vertical="center" shrinkToFit="1"/>
    </xf>
    <xf numFmtId="38" fontId="7" fillId="0" borderId="24" xfId="66" applyFont="1" applyFill="1" applyBorder="1" applyAlignment="1">
      <alignment vertical="center" shrinkToFit="1"/>
    </xf>
    <xf numFmtId="38" fontId="7" fillId="0" borderId="38" xfId="66" applyFont="1" applyFill="1" applyBorder="1" applyAlignment="1">
      <alignment vertical="center" shrinkToFit="1"/>
    </xf>
    <xf numFmtId="180" fontId="7" fillId="0" borderId="77" xfId="85" applyNumberFormat="1" applyFont="1" applyFill="1" applyBorder="1" applyAlignment="1">
      <alignment vertical="center"/>
    </xf>
    <xf numFmtId="180" fontId="7" fillId="0" borderId="78" xfId="85" applyNumberFormat="1" applyFont="1" applyFill="1" applyBorder="1" applyAlignment="1">
      <alignment vertical="center"/>
    </xf>
    <xf numFmtId="180" fontId="7" fillId="0" borderId="0" xfId="85" applyNumberFormat="1" applyFont="1" applyFill="1" applyBorder="1" applyAlignment="1">
      <alignment vertical="center"/>
    </xf>
    <xf numFmtId="180" fontId="7" fillId="0" borderId="79" xfId="85" applyNumberFormat="1" applyFont="1" applyFill="1" applyBorder="1" applyAlignment="1">
      <alignment vertical="center"/>
    </xf>
    <xf numFmtId="180" fontId="7" fillId="0" borderId="80" xfId="85" applyNumberFormat="1" applyFont="1" applyFill="1" applyBorder="1" applyAlignment="1">
      <alignment vertical="center"/>
    </xf>
    <xf numFmtId="180" fontId="7" fillId="0" borderId="91" xfId="85" applyNumberFormat="1" applyFont="1" applyFill="1" applyBorder="1" applyAlignment="1">
      <alignment vertical="center"/>
    </xf>
    <xf numFmtId="180" fontId="7" fillId="0" borderId="195" xfId="85" applyNumberFormat="1" applyFont="1" applyFill="1" applyBorder="1" applyAlignment="1">
      <alignment vertical="center"/>
    </xf>
    <xf numFmtId="180" fontId="7" fillId="0" borderId="196" xfId="85" applyNumberFormat="1" applyFont="1" applyFill="1" applyBorder="1" applyAlignment="1">
      <alignment vertical="center"/>
    </xf>
    <xf numFmtId="180" fontId="7" fillId="0" borderId="197" xfId="85" applyNumberFormat="1" applyFont="1" applyFill="1" applyBorder="1" applyAlignment="1">
      <alignment vertical="center"/>
    </xf>
    <xf numFmtId="180" fontId="7" fillId="0" borderId="198" xfId="85" applyNumberFormat="1" applyFont="1" applyFill="1" applyBorder="1" applyAlignment="1">
      <alignment vertical="center"/>
    </xf>
    <xf numFmtId="180" fontId="7" fillId="0" borderId="200" xfId="85" applyNumberFormat="1" applyFont="1" applyFill="1" applyBorder="1" applyAlignment="1">
      <alignment vertical="center"/>
    </xf>
    <xf numFmtId="180" fontId="7" fillId="0" borderId="201" xfId="85" applyNumberFormat="1" applyFont="1" applyFill="1" applyBorder="1" applyAlignment="1">
      <alignment vertical="center"/>
    </xf>
    <xf numFmtId="37" fontId="7" fillId="0" borderId="20" xfId="85" applyFont="1" applyFill="1" applyBorder="1" applyAlignment="1">
      <alignment horizontal="center" vertical="center" shrinkToFit="1"/>
    </xf>
    <xf numFmtId="38" fontId="7" fillId="0" borderId="203" xfId="66" applyFont="1" applyFill="1" applyBorder="1" applyAlignment="1">
      <alignment vertical="center" shrinkToFit="1"/>
    </xf>
    <xf numFmtId="180" fontId="7" fillId="0" borderId="22" xfId="66" applyNumberFormat="1" applyFont="1" applyFill="1" applyBorder="1" applyAlignment="1">
      <alignment vertical="center" shrinkToFit="1"/>
    </xf>
    <xf numFmtId="180" fontId="7" fillId="0" borderId="77" xfId="66" applyNumberFormat="1" applyFont="1" applyFill="1" applyBorder="1" applyAlignment="1">
      <alignment vertical="center" shrinkToFit="1"/>
    </xf>
    <xf numFmtId="180" fontId="7" fillId="0" borderId="205" xfId="66" applyNumberFormat="1" applyFont="1" applyFill="1" applyBorder="1" applyAlignment="1">
      <alignment vertical="center" shrinkToFit="1"/>
    </xf>
    <xf numFmtId="184" fontId="7" fillId="0" borderId="206" xfId="85" applyNumberFormat="1" applyFont="1" applyFill="1" applyBorder="1" applyAlignment="1">
      <alignment vertical="center" shrinkToFit="1"/>
    </xf>
    <xf numFmtId="180" fontId="8" fillId="0" borderId="106" xfId="85" applyNumberFormat="1" applyFont="1" applyFill="1" applyBorder="1" applyAlignment="1">
      <alignment vertical="center" shrinkToFit="1"/>
    </xf>
    <xf numFmtId="38" fontId="7" fillId="0" borderId="208" xfId="66" applyFont="1" applyFill="1" applyBorder="1" applyAlignment="1">
      <alignment vertical="center" shrinkToFit="1"/>
    </xf>
    <xf numFmtId="180" fontId="7" fillId="0" borderId="209" xfId="66" applyNumberFormat="1" applyFont="1" applyFill="1" applyBorder="1" applyAlignment="1">
      <alignment vertical="center" shrinkToFit="1"/>
    </xf>
    <xf numFmtId="180" fontId="5" fillId="0" borderId="67" xfId="66" applyNumberFormat="1" applyFont="1" applyFill="1" applyBorder="1" applyAlignment="1">
      <alignment vertical="center" shrinkToFit="1"/>
    </xf>
    <xf numFmtId="184" fontId="7" fillId="0" borderId="204" xfId="85" applyNumberFormat="1" applyFont="1" applyFill="1" applyBorder="1" applyAlignment="1">
      <alignment vertical="center" shrinkToFit="1"/>
    </xf>
    <xf numFmtId="38" fontId="7" fillId="0" borderId="115" xfId="66" applyFont="1" applyFill="1" applyBorder="1" applyAlignment="1">
      <alignment vertical="center" shrinkToFit="1"/>
    </xf>
    <xf numFmtId="180" fontId="7" fillId="0" borderId="210" xfId="66" applyNumberFormat="1" applyFont="1" applyFill="1" applyBorder="1" applyAlignment="1">
      <alignment vertical="center" shrinkToFit="1"/>
    </xf>
    <xf numFmtId="38" fontId="7" fillId="0" borderId="22" xfId="66" applyFont="1" applyFill="1" applyBorder="1" applyAlignment="1">
      <alignment vertical="center" shrinkToFit="1"/>
    </xf>
    <xf numFmtId="38" fontId="7" fillId="0" borderId="3" xfId="66" applyFont="1" applyFill="1" applyBorder="1" applyAlignment="1">
      <alignment vertical="center" shrinkToFit="1"/>
    </xf>
    <xf numFmtId="180" fontId="7" fillId="0" borderId="211" xfId="66" applyNumberFormat="1" applyFont="1" applyFill="1" applyBorder="1" applyAlignment="1">
      <alignment vertical="center" shrinkToFit="1"/>
    </xf>
    <xf numFmtId="0" fontId="7" fillId="0" borderId="0" xfId="0" applyFont="1" applyAlignment="1">
      <alignment shrinkToFit="1"/>
    </xf>
    <xf numFmtId="37" fontId="7" fillId="0" borderId="23" xfId="85" applyFont="1" applyFill="1" applyBorder="1" applyAlignment="1">
      <alignment horizontal="center" vertical="center" shrinkToFit="1"/>
    </xf>
    <xf numFmtId="38" fontId="7" fillId="0" borderId="4" xfId="66" applyFont="1" applyFill="1" applyBorder="1" applyAlignment="1">
      <alignment vertical="center" shrinkToFit="1"/>
    </xf>
    <xf numFmtId="180" fontId="7" fillId="0" borderId="25" xfId="66" applyNumberFormat="1" applyFont="1" applyFill="1" applyBorder="1" applyAlignment="1">
      <alignment vertical="center" shrinkToFit="1"/>
    </xf>
    <xf numFmtId="180" fontId="7" fillId="0" borderId="78" xfId="66" applyNumberFormat="1" applyFont="1" applyFill="1" applyBorder="1" applyAlignment="1">
      <alignment vertical="center" shrinkToFit="1"/>
    </xf>
    <xf numFmtId="180" fontId="7" fillId="0" borderId="113" xfId="66" applyNumberFormat="1" applyFont="1" applyFill="1" applyBorder="1" applyAlignment="1">
      <alignment vertical="center" shrinkToFit="1"/>
    </xf>
    <xf numFmtId="184" fontId="7" fillId="0" borderId="214" xfId="85" applyNumberFormat="1" applyFont="1" applyFill="1" applyBorder="1" applyAlignment="1">
      <alignment vertical="center" shrinkToFit="1"/>
    </xf>
    <xf numFmtId="38" fontId="7" fillId="0" borderId="215" xfId="66" applyFont="1" applyFill="1" applyBorder="1" applyAlignment="1">
      <alignment vertical="center" shrinkToFit="1"/>
    </xf>
    <xf numFmtId="180" fontId="7" fillId="0" borderId="216" xfId="66" applyNumberFormat="1" applyFont="1" applyFill="1" applyBorder="1" applyAlignment="1">
      <alignment vertical="center" shrinkToFit="1"/>
    </xf>
    <xf numFmtId="180" fontId="5" fillId="0" borderId="68" xfId="66" applyNumberFormat="1" applyFont="1" applyFill="1" applyBorder="1" applyAlignment="1">
      <alignment vertical="center" shrinkToFit="1"/>
    </xf>
    <xf numFmtId="184" fontId="7" fillId="0" borderId="213" xfId="85" applyNumberFormat="1" applyFont="1" applyFill="1" applyBorder="1" applyAlignment="1">
      <alignment vertical="center" shrinkToFit="1"/>
    </xf>
    <xf numFmtId="38" fontId="7" fillId="0" borderId="116" xfId="66" applyFont="1" applyFill="1" applyBorder="1" applyAlignment="1">
      <alignment vertical="center" shrinkToFit="1"/>
    </xf>
    <xf numFmtId="180" fontId="7" fillId="0" borderId="196" xfId="66" applyNumberFormat="1" applyFont="1" applyFill="1" applyBorder="1" applyAlignment="1">
      <alignment vertical="center" shrinkToFit="1"/>
    </xf>
    <xf numFmtId="38" fontId="7" fillId="0" borderId="25" xfId="66" applyFont="1" applyFill="1" applyBorder="1" applyAlignment="1">
      <alignment vertical="center" shrinkToFit="1"/>
    </xf>
    <xf numFmtId="180" fontId="7" fillId="0" borderId="217" xfId="66" applyNumberFormat="1" applyFont="1" applyFill="1" applyBorder="1" applyAlignment="1">
      <alignment vertical="center" shrinkToFit="1"/>
    </xf>
    <xf numFmtId="37" fontId="7" fillId="0" borderId="37" xfId="85" applyFont="1" applyFill="1" applyBorder="1" applyAlignment="1">
      <alignment horizontal="center" vertical="center" shrinkToFit="1"/>
    </xf>
    <xf numFmtId="38" fontId="7" fillId="0" borderId="219" xfId="66" applyFont="1" applyFill="1" applyBorder="1" applyAlignment="1">
      <alignment vertical="center" shrinkToFit="1"/>
    </xf>
    <xf numFmtId="180" fontId="7" fillId="0" borderId="28" xfId="66" applyNumberFormat="1" applyFont="1" applyFill="1" applyBorder="1" applyAlignment="1">
      <alignment vertical="center" shrinkToFit="1"/>
    </xf>
    <xf numFmtId="180" fontId="7" fillId="0" borderId="0" xfId="66" applyNumberFormat="1" applyFont="1" applyFill="1" applyBorder="1" applyAlignment="1">
      <alignment vertical="center" shrinkToFit="1"/>
    </xf>
    <xf numFmtId="180" fontId="7" fillId="0" borderId="221" xfId="66" applyNumberFormat="1" applyFont="1" applyFill="1" applyBorder="1" applyAlignment="1">
      <alignment vertical="center" shrinkToFit="1"/>
    </xf>
    <xf numFmtId="184" fontId="7" fillId="0" borderId="222" xfId="85" applyNumberFormat="1" applyFont="1" applyFill="1" applyBorder="1" applyAlignment="1">
      <alignment vertical="center" shrinkToFit="1"/>
    </xf>
    <xf numFmtId="38" fontId="7" fillId="0" borderId="223" xfId="66" applyFont="1" applyFill="1" applyBorder="1" applyAlignment="1">
      <alignment vertical="center" shrinkToFit="1"/>
    </xf>
    <xf numFmtId="180" fontId="7" fillId="0" borderId="224" xfId="66" applyNumberFormat="1" applyFont="1" applyFill="1" applyBorder="1" applyAlignment="1">
      <alignment vertical="center" shrinkToFit="1"/>
    </xf>
    <xf numFmtId="180" fontId="5" fillId="0" borderId="225" xfId="66" applyNumberFormat="1" applyFont="1" applyFill="1" applyBorder="1" applyAlignment="1">
      <alignment vertical="center" shrinkToFit="1"/>
    </xf>
    <xf numFmtId="184" fontId="7" fillId="0" borderId="220" xfId="85" applyNumberFormat="1" applyFont="1" applyFill="1" applyBorder="1" applyAlignment="1">
      <alignment vertical="center" shrinkToFit="1"/>
    </xf>
    <xf numFmtId="38" fontId="7" fillId="0" borderId="117" xfId="66" applyFont="1" applyFill="1" applyBorder="1" applyAlignment="1">
      <alignment vertical="center" shrinkToFit="1"/>
    </xf>
    <xf numFmtId="180" fontId="7" fillId="0" borderId="197" xfId="66" applyNumberFormat="1" applyFont="1" applyFill="1" applyBorder="1" applyAlignment="1">
      <alignment vertical="center" shrinkToFit="1"/>
    </xf>
    <xf numFmtId="38" fontId="7" fillId="0" borderId="28" xfId="66" applyFont="1" applyFill="1" applyBorder="1" applyAlignment="1">
      <alignment vertical="center" shrinkToFit="1"/>
    </xf>
    <xf numFmtId="37" fontId="7" fillId="0" borderId="30" xfId="85" applyFont="1" applyFill="1" applyBorder="1" applyAlignment="1">
      <alignment horizontal="center" vertical="center" shrinkToFit="1"/>
    </xf>
    <xf numFmtId="38" fontId="7" fillId="0" borderId="228" xfId="66" applyFont="1" applyFill="1" applyBorder="1" applyAlignment="1">
      <alignment vertical="center" shrinkToFit="1"/>
    </xf>
    <xf numFmtId="180" fontId="7" fillId="0" borderId="32" xfId="66" applyNumberFormat="1" applyFont="1" applyFill="1" applyBorder="1" applyAlignment="1">
      <alignment vertical="center" shrinkToFit="1"/>
    </xf>
    <xf numFmtId="180" fontId="7" fillId="0" borderId="79" xfId="66" applyNumberFormat="1" applyFont="1" applyFill="1" applyBorder="1" applyAlignment="1">
      <alignment vertical="center" shrinkToFit="1"/>
    </xf>
    <xf numFmtId="180" fontId="7" fillId="0" borderId="230" xfId="66" applyNumberFormat="1" applyFont="1" applyFill="1" applyBorder="1" applyAlignment="1">
      <alignment vertical="center" shrinkToFit="1"/>
    </xf>
    <xf numFmtId="184" fontId="7" fillId="0" borderId="231" xfId="85" applyNumberFormat="1" applyFont="1" applyFill="1" applyBorder="1" applyAlignment="1">
      <alignment vertical="center" shrinkToFit="1"/>
    </xf>
    <xf numFmtId="38" fontId="7" fillId="0" borderId="232" xfId="66" applyFont="1" applyFill="1" applyBorder="1" applyAlignment="1">
      <alignment vertical="center" shrinkToFit="1"/>
    </xf>
    <xf numFmtId="180" fontId="7" fillId="0" borderId="233" xfId="66" applyNumberFormat="1" applyFont="1" applyFill="1" applyBorder="1" applyAlignment="1">
      <alignment vertical="center" shrinkToFit="1"/>
    </xf>
    <xf numFmtId="180" fontId="5" fillId="0" borderId="234" xfId="66" applyNumberFormat="1" applyFont="1" applyFill="1" applyBorder="1" applyAlignment="1">
      <alignment vertical="center" shrinkToFit="1"/>
    </xf>
    <xf numFmtId="184" fontId="7" fillId="0" borderId="229" xfId="85" applyNumberFormat="1" applyFont="1" applyFill="1" applyBorder="1" applyAlignment="1">
      <alignment vertical="center" shrinkToFit="1"/>
    </xf>
    <xf numFmtId="180" fontId="7" fillId="0" borderId="198" xfId="66" applyNumberFormat="1" applyFont="1" applyFill="1" applyBorder="1" applyAlignment="1">
      <alignment vertical="center" shrinkToFit="1"/>
    </xf>
    <xf numFmtId="38" fontId="7" fillId="0" borderId="32" xfId="66" applyFont="1" applyFill="1" applyBorder="1" applyAlignment="1">
      <alignment vertical="center" shrinkToFit="1"/>
    </xf>
    <xf numFmtId="38" fontId="7" fillId="5" borderId="88" xfId="66" applyFont="1" applyFill="1" applyBorder="1" applyAlignment="1">
      <alignment vertical="center" shrinkToFit="1"/>
    </xf>
    <xf numFmtId="37" fontId="7" fillId="0" borderId="241" xfId="85" applyFont="1" applyFill="1" applyBorder="1" applyAlignment="1">
      <alignment horizontal="center" vertical="center" shrinkToFit="1"/>
    </xf>
    <xf numFmtId="180" fontId="7" fillId="0" borderId="243" xfId="66" applyNumberFormat="1" applyFont="1" applyFill="1" applyBorder="1" applyAlignment="1">
      <alignment vertical="center" shrinkToFit="1"/>
    </xf>
    <xf numFmtId="180" fontId="7" fillId="0" borderId="111" xfId="66" applyNumberFormat="1" applyFont="1" applyFill="1" applyBorder="1" applyAlignment="1">
      <alignment vertical="center" shrinkToFit="1"/>
    </xf>
    <xf numFmtId="180" fontId="7" fillId="0" borderId="112" xfId="66" applyNumberFormat="1" applyFont="1" applyFill="1" applyBorder="1" applyAlignment="1">
      <alignment vertical="center" shrinkToFit="1"/>
    </xf>
    <xf numFmtId="184" fontId="7" fillId="0" borderId="245" xfId="85" applyNumberFormat="1" applyFont="1" applyFill="1" applyBorder="1" applyAlignment="1">
      <alignment vertical="center" shrinkToFit="1"/>
    </xf>
    <xf numFmtId="38" fontId="7" fillId="0" borderId="246" xfId="66" applyFont="1" applyFill="1" applyBorder="1" applyAlignment="1">
      <alignment vertical="center" shrinkToFit="1"/>
    </xf>
    <xf numFmtId="180" fontId="7" fillId="0" borderId="247" xfId="66" applyNumberFormat="1" applyFont="1" applyFill="1" applyBorder="1" applyAlignment="1">
      <alignment vertical="center" shrinkToFit="1"/>
    </xf>
    <xf numFmtId="180" fontId="5" fillId="0" borderId="70" xfId="66" applyNumberFormat="1" applyFont="1" applyFill="1" applyBorder="1" applyAlignment="1">
      <alignment vertical="center" shrinkToFit="1"/>
    </xf>
    <xf numFmtId="184" fontId="7" fillId="0" borderId="244" xfId="85" applyNumberFormat="1" applyFont="1" applyFill="1" applyBorder="1" applyAlignment="1">
      <alignment vertical="center" shrinkToFit="1"/>
    </xf>
    <xf numFmtId="180" fontId="7" fillId="0" borderId="248" xfId="66" applyNumberFormat="1" applyFont="1" applyFill="1" applyBorder="1" applyAlignment="1">
      <alignment vertical="center" shrinkToFit="1"/>
    </xf>
    <xf numFmtId="37" fontId="7" fillId="0" borderId="40" xfId="85" applyFont="1" applyFill="1" applyBorder="1" applyAlignment="1">
      <alignment horizontal="center" vertical="center" shrinkToFit="1"/>
    </xf>
    <xf numFmtId="38" fontId="7" fillId="0" borderId="250" xfId="66" applyFont="1" applyFill="1" applyBorder="1" applyAlignment="1">
      <alignment vertical="center" shrinkToFit="1"/>
    </xf>
    <xf numFmtId="180" fontId="7" fillId="0" borderId="42" xfId="66" applyNumberFormat="1" applyFont="1" applyFill="1" applyBorder="1" applyAlignment="1">
      <alignment vertical="center" shrinkToFit="1"/>
    </xf>
    <xf numFmtId="180" fontId="7" fillId="0" borderId="91" xfId="66" applyNumberFormat="1" applyFont="1" applyFill="1" applyBorder="1" applyAlignment="1">
      <alignment vertical="center" shrinkToFit="1"/>
    </xf>
    <xf numFmtId="180" fontId="7" fillId="0" borderId="252" xfId="66" applyNumberFormat="1" applyFont="1" applyFill="1" applyBorder="1" applyAlignment="1">
      <alignment vertical="center" shrinkToFit="1"/>
    </xf>
    <xf numFmtId="184" fontId="7" fillId="0" borderId="253" xfId="85" applyNumberFormat="1" applyFont="1" applyFill="1" applyBorder="1" applyAlignment="1">
      <alignment vertical="center" shrinkToFit="1"/>
    </xf>
    <xf numFmtId="180" fontId="8" fillId="0" borderId="107" xfId="85" applyNumberFormat="1" applyFont="1" applyFill="1" applyBorder="1" applyAlignment="1">
      <alignment vertical="center" shrinkToFit="1"/>
    </xf>
    <xf numFmtId="38" fontId="7" fillId="0" borderId="254" xfId="66" applyFont="1" applyFill="1" applyBorder="1" applyAlignment="1">
      <alignment vertical="center" shrinkToFit="1"/>
    </xf>
    <xf numFmtId="180" fontId="7" fillId="0" borderId="255" xfId="66" applyNumberFormat="1" applyFont="1" applyFill="1" applyBorder="1" applyAlignment="1">
      <alignment vertical="center" shrinkToFit="1"/>
    </xf>
    <xf numFmtId="180" fontId="5" fillId="0" borderId="256" xfId="66" applyNumberFormat="1" applyFont="1" applyFill="1" applyBorder="1" applyAlignment="1">
      <alignment vertical="center" shrinkToFit="1"/>
    </xf>
    <xf numFmtId="184" fontId="7" fillId="0" borderId="251" xfId="85" applyNumberFormat="1" applyFont="1" applyFill="1" applyBorder="1" applyAlignment="1">
      <alignment vertical="center" shrinkToFit="1"/>
    </xf>
    <xf numFmtId="180" fontId="7" fillId="0" borderId="201" xfId="66" applyNumberFormat="1" applyFont="1" applyFill="1" applyBorder="1" applyAlignment="1">
      <alignment vertical="center" shrinkToFit="1"/>
    </xf>
    <xf numFmtId="38" fontId="7" fillId="0" borderId="42" xfId="66" applyFont="1" applyFill="1" applyBorder="1" applyAlignment="1">
      <alignment vertical="center" shrinkToFit="1"/>
    </xf>
    <xf numFmtId="180" fontId="7" fillId="0" borderId="257" xfId="66" applyNumberFormat="1" applyFont="1" applyFill="1" applyBorder="1" applyAlignment="1">
      <alignment vertical="center" shrinkToFit="1"/>
    </xf>
    <xf numFmtId="37" fontId="7" fillId="0" borderId="61" xfId="85" applyFont="1" applyFill="1" applyBorder="1" applyAlignment="1">
      <alignment horizontal="center" vertical="center" shrinkToFit="1"/>
    </xf>
    <xf numFmtId="190" fontId="5" fillId="0" borderId="272" xfId="66" applyNumberFormat="1" applyFont="1" applyFill="1" applyBorder="1" applyAlignment="1">
      <alignment vertical="center" shrinkToFit="1"/>
    </xf>
    <xf numFmtId="180" fontId="7" fillId="0" borderId="21" xfId="66" applyNumberFormat="1" applyFont="1" applyFill="1" applyBorder="1" applyAlignment="1" applyProtection="1">
      <alignment vertical="center" shrinkToFit="1"/>
      <protection locked="0"/>
    </xf>
    <xf numFmtId="38" fontId="7" fillId="0" borderId="21" xfId="66" applyFont="1" applyFill="1" applyBorder="1" applyAlignment="1">
      <alignment vertical="center" shrinkToFit="1"/>
    </xf>
    <xf numFmtId="180" fontId="7" fillId="0" borderId="21" xfId="66" applyNumberFormat="1" applyFont="1" applyFill="1" applyBorder="1" applyAlignment="1">
      <alignment vertical="center" shrinkToFit="1"/>
    </xf>
    <xf numFmtId="180" fontId="7" fillId="0" borderId="160" xfId="66" applyNumberFormat="1" applyFont="1" applyFill="1" applyBorder="1" applyAlignment="1">
      <alignment vertical="center" shrinkToFit="1"/>
    </xf>
    <xf numFmtId="38" fontId="14" fillId="0" borderId="97" xfId="66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38" fontId="15" fillId="0" borderId="12" xfId="66" applyFont="1" applyBorder="1" applyAlignment="1" applyProtection="1">
      <alignment shrinkToFit="1"/>
      <protection locked="0"/>
    </xf>
    <xf numFmtId="38" fontId="7" fillId="0" borderId="0" xfId="0" applyNumberFormat="1" applyFont="1" applyAlignment="1">
      <alignment vertical="center" shrinkToFit="1"/>
    </xf>
    <xf numFmtId="37" fontId="7" fillId="0" borderId="62" xfId="85" applyFont="1" applyFill="1" applyBorder="1" applyAlignment="1">
      <alignment horizontal="center" vertical="center" shrinkToFit="1"/>
    </xf>
    <xf numFmtId="190" fontId="5" fillId="0" borderId="273" xfId="66" applyNumberFormat="1" applyFont="1" applyFill="1" applyBorder="1" applyAlignment="1">
      <alignment vertical="center" shrinkToFit="1"/>
    </xf>
    <xf numFmtId="180" fontId="7" fillId="0" borderId="24" xfId="66" applyNumberFormat="1" applyFont="1" applyFill="1" applyBorder="1" applyAlignment="1" applyProtection="1">
      <alignment vertical="center" shrinkToFit="1"/>
      <protection locked="0"/>
    </xf>
    <xf numFmtId="180" fontId="7" fillId="0" borderId="24" xfId="66" applyNumberFormat="1" applyFont="1" applyFill="1" applyBorder="1" applyAlignment="1">
      <alignment vertical="center" shrinkToFit="1"/>
    </xf>
    <xf numFmtId="180" fontId="7" fillId="0" borderId="162" xfId="66" applyNumberFormat="1" applyFont="1" applyFill="1" applyBorder="1" applyAlignment="1">
      <alignment vertical="center" shrinkToFit="1"/>
    </xf>
    <xf numFmtId="38" fontId="14" fillId="0" borderId="98" xfId="66" applyFont="1" applyFill="1" applyBorder="1" applyAlignment="1">
      <alignment vertical="center" shrinkToFit="1"/>
    </xf>
    <xf numFmtId="38" fontId="15" fillId="0" borderId="13" xfId="66" applyFont="1" applyBorder="1" applyAlignment="1" applyProtection="1">
      <alignment shrinkToFit="1"/>
      <protection locked="0"/>
    </xf>
    <xf numFmtId="37" fontId="7" fillId="0" borderId="63" xfId="85" applyFont="1" applyFill="1" applyBorder="1" applyAlignment="1">
      <alignment horizontal="center" vertical="center" shrinkToFit="1"/>
    </xf>
    <xf numFmtId="190" fontId="5" fillId="0" borderId="274" xfId="66" applyNumberFormat="1" applyFont="1" applyFill="1" applyBorder="1" applyAlignment="1">
      <alignment vertical="center" shrinkToFit="1"/>
    </xf>
    <xf numFmtId="180" fontId="7" fillId="0" borderId="27" xfId="66" applyNumberFormat="1" applyFont="1" applyFill="1" applyBorder="1" applyAlignment="1" applyProtection="1">
      <alignment vertical="center" shrinkToFit="1"/>
      <protection locked="0"/>
    </xf>
    <xf numFmtId="38" fontId="7" fillId="0" borderId="27" xfId="66" applyFont="1" applyFill="1" applyBorder="1" applyAlignment="1">
      <alignment vertical="center" shrinkToFit="1"/>
    </xf>
    <xf numFmtId="180" fontId="7" fillId="0" borderId="27" xfId="66" applyNumberFormat="1" applyFont="1" applyFill="1" applyBorder="1" applyAlignment="1">
      <alignment vertical="center" shrinkToFit="1"/>
    </xf>
    <xf numFmtId="180" fontId="7" fillId="0" borderId="164" xfId="66" applyNumberFormat="1" applyFont="1" applyFill="1" applyBorder="1" applyAlignment="1">
      <alignment vertical="center" shrinkToFit="1"/>
    </xf>
    <xf numFmtId="38" fontId="14" fillId="0" borderId="99" xfId="66" applyFont="1" applyFill="1" applyBorder="1" applyAlignment="1">
      <alignment vertical="center" shrinkToFit="1"/>
    </xf>
    <xf numFmtId="37" fontId="7" fillId="0" borderId="59" xfId="85" applyFont="1" applyFill="1" applyBorder="1" applyAlignment="1">
      <alignment horizontal="center" vertical="center" shrinkToFit="1"/>
    </xf>
    <xf numFmtId="37" fontId="7" fillId="0" borderId="64" xfId="85" applyFont="1" applyFill="1" applyBorder="1" applyAlignment="1">
      <alignment horizontal="center" vertical="center" shrinkToFit="1"/>
    </xf>
    <xf numFmtId="190" fontId="5" fillId="0" borderId="275" xfId="66" applyNumberFormat="1" applyFont="1" applyFill="1" applyBorder="1" applyAlignment="1">
      <alignment vertical="center" shrinkToFit="1"/>
    </xf>
    <xf numFmtId="180" fontId="7" fillId="0" borderId="31" xfId="66" applyNumberFormat="1" applyFont="1" applyFill="1" applyBorder="1" applyAlignment="1" applyProtection="1">
      <alignment vertical="center" shrinkToFit="1"/>
      <protection locked="0"/>
    </xf>
    <xf numFmtId="38" fontId="7" fillId="0" borderId="31" xfId="66" applyFont="1" applyFill="1" applyBorder="1" applyAlignment="1">
      <alignment vertical="center" shrinkToFit="1"/>
    </xf>
    <xf numFmtId="180" fontId="7" fillId="0" borderId="31" xfId="66" applyNumberFormat="1" applyFont="1" applyFill="1" applyBorder="1" applyAlignment="1">
      <alignment vertical="center" shrinkToFit="1"/>
    </xf>
    <xf numFmtId="180" fontId="7" fillId="0" borderId="167" xfId="66" applyNumberFormat="1" applyFont="1" applyFill="1" applyBorder="1" applyAlignment="1">
      <alignment vertical="center" shrinkToFit="1"/>
    </xf>
    <xf numFmtId="38" fontId="14" fillId="0" borderId="100" xfId="66" applyFont="1" applyFill="1" applyBorder="1" applyAlignment="1">
      <alignment vertical="center" shrinkToFit="1"/>
    </xf>
    <xf numFmtId="38" fontId="15" fillId="0" borderId="15" xfId="66" applyFont="1" applyBorder="1" applyAlignment="1" applyProtection="1">
      <alignment shrinkToFit="1"/>
      <protection locked="0"/>
    </xf>
    <xf numFmtId="0" fontId="7" fillId="3" borderId="0" xfId="0" applyFont="1" applyFill="1" applyAlignment="1">
      <alignment shrinkToFit="1"/>
    </xf>
    <xf numFmtId="37" fontId="7" fillId="3" borderId="65" xfId="85" applyFont="1" applyFill="1" applyBorder="1" applyAlignment="1">
      <alignment horizontal="center" vertical="center" shrinkToFit="1"/>
    </xf>
    <xf numFmtId="190" fontId="5" fillId="5" borderId="276" xfId="66" applyNumberFormat="1" applyFont="1" applyFill="1" applyBorder="1" applyAlignment="1">
      <alignment vertical="center" shrinkToFit="1"/>
    </xf>
    <xf numFmtId="180" fontId="7" fillId="3" borderId="34" xfId="66" applyNumberFormat="1" applyFont="1" applyFill="1" applyBorder="1" applyAlignment="1" applyProtection="1">
      <alignment vertical="center" shrinkToFit="1"/>
    </xf>
    <xf numFmtId="180" fontId="7" fillId="3" borderId="34" xfId="66" applyNumberFormat="1" applyFont="1" applyFill="1" applyBorder="1" applyAlignment="1">
      <alignment vertical="center" shrinkToFit="1"/>
    </xf>
    <xf numFmtId="180" fontId="7" fillId="3" borderId="169" xfId="66" applyNumberFormat="1" applyFont="1" applyFill="1" applyBorder="1" applyAlignment="1">
      <alignment vertical="center" shrinkToFit="1"/>
    </xf>
    <xf numFmtId="38" fontId="14" fillId="5" borderId="101" xfId="66" applyFont="1" applyFill="1" applyBorder="1" applyAlignment="1">
      <alignment vertical="center" shrinkToFit="1"/>
    </xf>
    <xf numFmtId="38" fontId="16" fillId="0" borderId="16" xfId="66" applyFont="1" applyBorder="1" applyAlignment="1" applyProtection="1">
      <alignment shrinkToFit="1"/>
    </xf>
    <xf numFmtId="180" fontId="7" fillId="0" borderId="75" xfId="66" applyNumberFormat="1" applyFont="1" applyFill="1" applyBorder="1" applyAlignment="1" applyProtection="1">
      <alignment vertical="center" shrinkToFit="1"/>
      <protection locked="0"/>
    </xf>
    <xf numFmtId="38" fontId="15" fillId="0" borderId="277" xfId="66" applyFont="1" applyBorder="1" applyAlignment="1" applyProtection="1">
      <alignment shrinkToFit="1"/>
      <protection locked="0"/>
    </xf>
    <xf numFmtId="190" fontId="5" fillId="0" borderId="278" xfId="66" applyNumberFormat="1" applyFont="1" applyFill="1" applyBorder="1" applyAlignment="1">
      <alignment vertical="center" shrinkToFit="1"/>
    </xf>
    <xf numFmtId="180" fontId="7" fillId="0" borderId="38" xfId="66" applyNumberFormat="1" applyFont="1" applyFill="1" applyBorder="1" applyAlignment="1" applyProtection="1">
      <alignment vertical="center" shrinkToFit="1"/>
      <protection locked="0"/>
    </xf>
    <xf numFmtId="38" fontId="7" fillId="0" borderId="39" xfId="66" applyFont="1" applyFill="1" applyBorder="1" applyAlignment="1">
      <alignment vertical="center" shrinkToFit="1"/>
    </xf>
    <xf numFmtId="180" fontId="7" fillId="0" borderId="38" xfId="66" applyNumberFormat="1" applyFont="1" applyFill="1" applyBorder="1" applyAlignment="1">
      <alignment vertical="center" shrinkToFit="1"/>
    </xf>
    <xf numFmtId="180" fontId="7" fillId="0" borderId="172" xfId="66" applyNumberFormat="1" applyFont="1" applyFill="1" applyBorder="1" applyAlignment="1">
      <alignment vertical="center" shrinkToFit="1"/>
    </xf>
    <xf numFmtId="38" fontId="14" fillId="0" borderId="102" xfId="66" applyFont="1" applyFill="1" applyBorder="1" applyAlignment="1">
      <alignment vertical="center" shrinkToFit="1"/>
    </xf>
    <xf numFmtId="37" fontId="7" fillId="0" borderId="66" xfId="85" applyFont="1" applyFill="1" applyBorder="1" applyAlignment="1">
      <alignment horizontal="center" vertical="center" shrinkToFit="1"/>
    </xf>
    <xf numFmtId="190" fontId="5" fillId="0" borderId="279" xfId="66" applyNumberFormat="1" applyFont="1" applyFill="1" applyBorder="1" applyAlignment="1">
      <alignment vertical="center" shrinkToFit="1"/>
    </xf>
    <xf numFmtId="38" fontId="7" fillId="0" borderId="41" xfId="66" applyFont="1" applyFill="1" applyBorder="1" applyAlignment="1">
      <alignment vertical="center" shrinkToFit="1"/>
    </xf>
    <xf numFmtId="180" fontId="7" fillId="0" borderId="41" xfId="66" applyNumberFormat="1" applyFont="1" applyFill="1" applyBorder="1" applyAlignment="1">
      <alignment vertical="center" shrinkToFit="1"/>
    </xf>
    <xf numFmtId="180" fontId="7" fillId="0" borderId="174" xfId="66" applyNumberFormat="1" applyFont="1" applyFill="1" applyBorder="1" applyAlignment="1">
      <alignment vertical="center" shrinkToFit="1"/>
    </xf>
    <xf numFmtId="38" fontId="14" fillId="0" borderId="103" xfId="66" applyFont="1" applyFill="1" applyBorder="1" applyAlignment="1">
      <alignment vertical="center" shrinkToFit="1"/>
    </xf>
    <xf numFmtId="38" fontId="14" fillId="3" borderId="101" xfId="66" applyFont="1" applyFill="1" applyBorder="1" applyAlignment="1">
      <alignment vertical="center" shrinkToFit="1"/>
    </xf>
    <xf numFmtId="37" fontId="7" fillId="3" borderId="59" xfId="85" applyFont="1" applyFill="1" applyBorder="1" applyAlignment="1">
      <alignment horizontal="center" vertical="center" shrinkToFit="1"/>
    </xf>
    <xf numFmtId="190" fontId="5" fillId="5" borderId="274" xfId="66" applyNumberFormat="1" applyFont="1" applyFill="1" applyBorder="1" applyAlignment="1">
      <alignment vertical="center" shrinkToFit="1"/>
    </xf>
    <xf numFmtId="180" fontId="7" fillId="3" borderId="27" xfId="66" applyNumberFormat="1" applyFont="1" applyFill="1" applyBorder="1" applyAlignment="1" applyProtection="1">
      <alignment vertical="center" shrinkToFit="1"/>
    </xf>
    <xf numFmtId="38" fontId="7" fillId="3" borderId="27" xfId="66" applyFont="1" applyFill="1" applyBorder="1" applyAlignment="1">
      <alignment vertical="center" shrinkToFit="1"/>
    </xf>
    <xf numFmtId="180" fontId="7" fillId="3" borderId="27" xfId="66" applyNumberFormat="1" applyFont="1" applyFill="1" applyBorder="1" applyAlignment="1">
      <alignment vertical="center" shrinkToFit="1"/>
    </xf>
    <xf numFmtId="180" fontId="7" fillId="3" borderId="164" xfId="66" applyNumberFormat="1" applyFont="1" applyFill="1" applyBorder="1" applyAlignment="1">
      <alignment vertical="center" shrinkToFit="1"/>
    </xf>
    <xf numFmtId="38" fontId="14" fillId="3" borderId="99" xfId="66" applyFont="1" applyFill="1" applyBorder="1" applyAlignment="1">
      <alignment vertical="center" shrinkToFit="1"/>
    </xf>
    <xf numFmtId="38" fontId="16" fillId="0" borderId="2" xfId="66" applyFont="1" applyBorder="1" applyAlignment="1" applyProtection="1">
      <alignment shrinkToFit="1"/>
    </xf>
    <xf numFmtId="0" fontId="7" fillId="0" borderId="0" xfId="0" applyFont="1" applyFill="1" applyAlignment="1">
      <alignment shrinkToFit="1"/>
    </xf>
    <xf numFmtId="37" fontId="7" fillId="0" borderId="280" xfId="85" applyFont="1" applyFill="1" applyBorder="1" applyAlignment="1">
      <alignment horizontal="center" vertical="center" shrinkToFit="1"/>
    </xf>
    <xf numFmtId="188" fontId="7" fillId="0" borderId="281" xfId="66" applyNumberFormat="1" applyFont="1" applyFill="1" applyBorder="1" applyAlignment="1">
      <alignment vertical="center" shrinkToFit="1"/>
    </xf>
    <xf numFmtId="188" fontId="7" fillId="0" borderId="282" xfId="66" applyNumberFormat="1" applyFont="1" applyFill="1" applyBorder="1" applyAlignment="1">
      <alignment vertical="center" shrinkToFit="1"/>
    </xf>
    <xf numFmtId="188" fontId="7" fillId="0" borderId="283" xfId="66" applyNumberFormat="1" applyFont="1" applyFill="1" applyBorder="1" applyAlignment="1">
      <alignment vertical="center" shrinkToFit="1"/>
    </xf>
    <xf numFmtId="188" fontId="7" fillId="0" borderId="284" xfId="66" applyNumberFormat="1" applyFont="1" applyFill="1" applyBorder="1" applyAlignment="1">
      <alignment vertical="center" shrinkToFit="1"/>
    </xf>
    <xf numFmtId="188" fontId="7" fillId="0" borderId="285" xfId="66" applyNumberFormat="1" applyFont="1" applyFill="1" applyBorder="1" applyAlignment="1" applyProtection="1">
      <alignment vertical="center" shrinkToFit="1"/>
    </xf>
    <xf numFmtId="188" fontId="7" fillId="0" borderId="286" xfId="66" applyNumberFormat="1" applyFont="1" applyFill="1" applyBorder="1" applyAlignment="1">
      <alignment vertical="center" shrinkToFit="1"/>
    </xf>
    <xf numFmtId="188" fontId="7" fillId="0" borderId="287" xfId="66" applyNumberFormat="1" applyFont="1" applyFill="1" applyBorder="1" applyAlignment="1">
      <alignment vertical="center" shrinkToFit="1"/>
    </xf>
    <xf numFmtId="188" fontId="7" fillId="0" borderId="285" xfId="66" applyNumberFormat="1" applyFont="1" applyFill="1" applyBorder="1" applyAlignment="1">
      <alignment vertical="center" shrinkToFit="1"/>
    </xf>
    <xf numFmtId="188" fontId="7" fillId="0" borderId="288" xfId="66" applyNumberFormat="1" applyFont="1" applyFill="1" applyBorder="1" applyAlignment="1">
      <alignment vertical="center" shrinkToFit="1"/>
    </xf>
    <xf numFmtId="188" fontId="7" fillId="0" borderId="96" xfId="66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183" fontId="8" fillId="3" borderId="34" xfId="85" applyNumberFormat="1" applyFont="1" applyFill="1" applyBorder="1" applyAlignment="1">
      <alignment vertical="center" shrinkToFit="1"/>
    </xf>
    <xf numFmtId="37" fontId="7" fillId="0" borderId="20" xfId="85" applyFont="1" applyFill="1" applyBorder="1" applyAlignment="1">
      <alignment horizontal="center" vertical="center"/>
    </xf>
    <xf numFmtId="37" fontId="7" fillId="0" borderId="23" xfId="85" applyFont="1" applyFill="1" applyBorder="1" applyAlignment="1">
      <alignment horizontal="center" vertical="center"/>
    </xf>
    <xf numFmtId="37" fontId="7" fillId="0" borderId="37" xfId="85" applyFont="1" applyFill="1" applyBorder="1" applyAlignment="1">
      <alignment horizontal="center" vertical="center"/>
    </xf>
    <xf numFmtId="37" fontId="7" fillId="0" borderId="30" xfId="85" applyFont="1" applyFill="1" applyBorder="1" applyAlignment="1">
      <alignment horizontal="center" vertical="center"/>
    </xf>
    <xf numFmtId="37" fontId="7" fillId="3" borderId="33" xfId="85" applyFont="1" applyFill="1" applyBorder="1" applyAlignment="1">
      <alignment horizontal="center" vertical="center"/>
    </xf>
    <xf numFmtId="37" fontId="7" fillId="3" borderId="128" xfId="85" applyFont="1" applyFill="1" applyBorder="1" applyAlignment="1">
      <alignment horizontal="center" vertical="center"/>
    </xf>
    <xf numFmtId="183" fontId="8" fillId="0" borderId="21" xfId="85" applyNumberFormat="1" applyFont="1" applyFill="1" applyBorder="1" applyAlignment="1" applyProtection="1">
      <alignment vertical="center"/>
      <protection locked="0"/>
    </xf>
    <xf numFmtId="183" fontId="8" fillId="0" borderId="24" xfId="85" applyNumberFormat="1" applyFont="1" applyFill="1" applyBorder="1" applyAlignment="1" applyProtection="1">
      <alignment vertical="center"/>
      <protection locked="0"/>
    </xf>
    <xf numFmtId="183" fontId="8" fillId="0" borderId="27" xfId="85" applyNumberFormat="1" applyFont="1" applyFill="1" applyBorder="1" applyAlignment="1" applyProtection="1">
      <alignment vertical="center"/>
      <protection locked="0"/>
    </xf>
    <xf numFmtId="183" fontId="8" fillId="0" borderId="31" xfId="85" applyNumberFormat="1" applyFont="1" applyFill="1" applyBorder="1" applyAlignment="1" applyProtection="1">
      <alignment vertical="center"/>
      <protection locked="0"/>
    </xf>
    <xf numFmtId="183" fontId="8" fillId="0" borderId="38" xfId="85" applyNumberFormat="1" applyFont="1" applyFill="1" applyBorder="1" applyAlignment="1" applyProtection="1">
      <alignment vertical="center"/>
      <protection locked="0"/>
    </xf>
    <xf numFmtId="38" fontId="5" fillId="0" borderId="300" xfId="66" applyFont="1" applyFill="1" applyBorder="1" applyAlignment="1">
      <alignment vertical="center" shrinkToFit="1"/>
    </xf>
    <xf numFmtId="38" fontId="5" fillId="0" borderId="9" xfId="66" applyFont="1" applyFill="1" applyBorder="1" applyAlignment="1">
      <alignment vertical="center" shrinkToFit="1"/>
    </xf>
    <xf numFmtId="38" fontId="5" fillId="0" borderId="301" xfId="66" applyFont="1" applyFill="1" applyBorder="1" applyAlignment="1">
      <alignment vertical="center" shrinkToFit="1"/>
    </xf>
    <xf numFmtId="38" fontId="5" fillId="0" borderId="302" xfId="66" applyFont="1" applyFill="1" applyBorder="1" applyAlignment="1">
      <alignment vertical="center" shrinkToFit="1"/>
    </xf>
    <xf numFmtId="38" fontId="5" fillId="0" borderId="8" xfId="66" applyFont="1" applyFill="1" applyBorder="1" applyAlignment="1">
      <alignment vertical="center" shrinkToFit="1"/>
    </xf>
    <xf numFmtId="38" fontId="5" fillId="0" borderId="303" xfId="66" applyFont="1" applyFill="1" applyBorder="1" applyAlignment="1">
      <alignment vertical="center" shrinkToFit="1"/>
    </xf>
    <xf numFmtId="180" fontId="7" fillId="0" borderId="212" xfId="66" applyNumberFormat="1" applyFont="1" applyFill="1" applyBorder="1" applyAlignment="1">
      <alignment vertical="center" shrinkToFit="1"/>
    </xf>
    <xf numFmtId="180" fontId="7" fillId="0" borderId="218" xfId="66" applyNumberFormat="1" applyFont="1" applyFill="1" applyBorder="1" applyAlignment="1">
      <alignment vertical="center" shrinkToFit="1"/>
    </xf>
    <xf numFmtId="180" fontId="7" fillId="0" borderId="226" xfId="66" applyNumberFormat="1" applyFont="1" applyFill="1" applyBorder="1" applyAlignment="1">
      <alignment vertical="center" shrinkToFit="1"/>
    </xf>
    <xf numFmtId="180" fontId="7" fillId="0" borderId="235" xfId="66" applyNumberFormat="1" applyFont="1" applyFill="1" applyBorder="1" applyAlignment="1">
      <alignment vertical="center" shrinkToFit="1"/>
    </xf>
    <xf numFmtId="180" fontId="7" fillId="0" borderId="249" xfId="66" applyNumberFormat="1" applyFont="1" applyFill="1" applyBorder="1" applyAlignment="1">
      <alignment vertical="center" shrinkToFit="1"/>
    </xf>
    <xf numFmtId="180" fontId="7" fillId="0" borderId="258" xfId="66" applyNumberFormat="1" applyFont="1" applyFill="1" applyBorder="1" applyAlignment="1">
      <alignment vertical="center" shrinkToFit="1"/>
    </xf>
    <xf numFmtId="186" fontId="5" fillId="0" borderId="0" xfId="85" applyNumberFormat="1" applyFont="1" applyFill="1"/>
    <xf numFmtId="37" fontId="8" fillId="2" borderId="21" xfId="85" applyFont="1" applyFill="1" applyBorder="1" applyAlignment="1">
      <alignment vertical="center"/>
    </xf>
    <xf numFmtId="37" fontId="8" fillId="2" borderId="24" xfId="85" applyFont="1" applyFill="1" applyBorder="1" applyAlignment="1">
      <alignment vertical="center"/>
    </xf>
    <xf numFmtId="37" fontId="8" fillId="2" borderId="27" xfId="85" applyFont="1" applyFill="1" applyBorder="1" applyAlignment="1">
      <alignment vertical="center"/>
    </xf>
    <xf numFmtId="37" fontId="8" fillId="2" borderId="31" xfId="85" applyFont="1" applyFill="1" applyBorder="1" applyAlignment="1">
      <alignment vertical="center"/>
    </xf>
    <xf numFmtId="37" fontId="8" fillId="2" borderId="38" xfId="85" applyFont="1" applyFill="1" applyBorder="1" applyAlignment="1">
      <alignment vertical="center"/>
    </xf>
    <xf numFmtId="37" fontId="8" fillId="2" borderId="21" xfId="85" applyFont="1" applyFill="1" applyBorder="1" applyAlignment="1" applyProtection="1">
      <alignment vertical="center"/>
      <protection locked="0"/>
    </xf>
    <xf numFmtId="37" fontId="8" fillId="2" borderId="24" xfId="85" applyFont="1" applyFill="1" applyBorder="1" applyAlignment="1" applyProtection="1">
      <alignment vertical="center"/>
      <protection locked="0"/>
    </xf>
    <xf numFmtId="37" fontId="8" fillId="2" borderId="27" xfId="85" applyFont="1" applyFill="1" applyBorder="1" applyAlignment="1" applyProtection="1">
      <alignment vertical="center"/>
      <protection locked="0"/>
    </xf>
    <xf numFmtId="37" fontId="8" fillId="2" borderId="31" xfId="85" applyFont="1" applyFill="1" applyBorder="1" applyAlignment="1" applyProtection="1">
      <alignment vertical="center"/>
      <protection locked="0"/>
    </xf>
    <xf numFmtId="37" fontId="8" fillId="2" borderId="38" xfId="85" applyFont="1" applyFill="1" applyBorder="1" applyAlignment="1" applyProtection="1">
      <alignment vertical="center"/>
      <protection locked="0"/>
    </xf>
    <xf numFmtId="49" fontId="5" fillId="0" borderId="0" xfId="85" applyNumberFormat="1" applyFont="1" applyFill="1"/>
    <xf numFmtId="49" fontId="5" fillId="0" borderId="264" xfId="85" applyNumberFormat="1" applyFont="1" applyFill="1" applyBorder="1"/>
    <xf numFmtId="49" fontId="5" fillId="0" borderId="264" xfId="85" applyNumberFormat="1" applyFont="1" applyFill="1" applyBorder="1" applyAlignment="1" applyProtection="1"/>
    <xf numFmtId="49" fontId="5" fillId="0" borderId="264" xfId="85" applyNumberFormat="1" applyFont="1" applyFill="1" applyBorder="1" applyProtection="1"/>
    <xf numFmtId="49" fontId="5" fillId="0" borderId="264" xfId="85" applyNumberFormat="1" applyFont="1" applyFill="1" applyBorder="1" applyAlignment="1" applyProtection="1">
      <alignment horizontal="right"/>
    </xf>
    <xf numFmtId="49" fontId="14" fillId="0" borderId="0" xfId="85" applyNumberFormat="1" applyFont="1" applyFill="1"/>
    <xf numFmtId="49" fontId="5" fillId="0" borderId="0" xfId="85" applyNumberFormat="1" applyFont="1" applyFill="1" applyBorder="1" applyAlignment="1" applyProtection="1">
      <alignment horizontal="right"/>
    </xf>
    <xf numFmtId="49" fontId="7" fillId="0" borderId="0" xfId="0" applyNumberFormat="1" applyFont="1"/>
    <xf numFmtId="49" fontId="7" fillId="0" borderId="0" xfId="0" applyNumberFormat="1" applyFont="1" applyFill="1"/>
    <xf numFmtId="49" fontId="7" fillId="0" borderId="0" xfId="66" applyNumberFormat="1" applyFont="1" applyFill="1" applyBorder="1" applyAlignment="1">
      <alignment horizontal="right"/>
    </xf>
    <xf numFmtId="0" fontId="24" fillId="0" borderId="0" xfId="0" applyFont="1" applyAlignment="1">
      <alignment horizontal="center" vertical="center"/>
    </xf>
    <xf numFmtId="188" fontId="7" fillId="0" borderId="310" xfId="66" applyNumberFormat="1" applyFont="1" applyFill="1" applyBorder="1" applyAlignment="1">
      <alignment vertical="center" shrinkToFit="1"/>
    </xf>
    <xf numFmtId="188" fontId="7" fillId="0" borderId="311" xfId="66" applyNumberFormat="1" applyFont="1" applyFill="1" applyBorder="1" applyAlignment="1">
      <alignment vertical="center" shrinkToFit="1"/>
    </xf>
    <xf numFmtId="188" fontId="7" fillId="0" borderId="312" xfId="66" applyNumberFormat="1" applyFont="1" applyFill="1" applyBorder="1" applyAlignment="1">
      <alignment vertical="center" shrinkToFit="1"/>
    </xf>
    <xf numFmtId="188" fontId="7" fillId="0" borderId="189" xfId="66" applyNumberFormat="1" applyFont="1" applyFill="1" applyBorder="1" applyAlignment="1">
      <alignment vertical="center" shrinkToFit="1"/>
    </xf>
    <xf numFmtId="38" fontId="21" fillId="0" borderId="0" xfId="66" applyFont="1" applyFill="1" applyBorder="1" applyAlignment="1" applyProtection="1">
      <alignment shrinkToFit="1"/>
    </xf>
    <xf numFmtId="38" fontId="7" fillId="0" borderId="321" xfId="66" applyFont="1" applyFill="1" applyBorder="1" applyAlignment="1">
      <alignment vertical="center" shrinkToFit="1"/>
    </xf>
    <xf numFmtId="38" fontId="7" fillId="0" borderId="322" xfId="66" applyFont="1" applyFill="1" applyBorder="1" applyAlignment="1">
      <alignment vertical="center" shrinkToFit="1"/>
    </xf>
    <xf numFmtId="38" fontId="7" fillId="0" borderId="323" xfId="66" applyFont="1" applyFill="1" applyBorder="1" applyAlignment="1">
      <alignment vertical="center" shrinkToFit="1"/>
    </xf>
    <xf numFmtId="180" fontId="7" fillId="0" borderId="326" xfId="85" applyNumberFormat="1" applyFont="1" applyFill="1" applyBorder="1" applyAlignment="1">
      <alignment vertical="center" shrinkToFit="1"/>
    </xf>
    <xf numFmtId="180" fontId="7" fillId="0" borderId="106" xfId="85" applyNumberFormat="1" applyFont="1" applyFill="1" applyBorder="1" applyAlignment="1">
      <alignment vertical="center" shrinkToFit="1"/>
    </xf>
    <xf numFmtId="180" fontId="7" fillId="0" borderId="327" xfId="85" applyNumberFormat="1" applyFont="1" applyFill="1" applyBorder="1" applyAlignment="1">
      <alignment vertical="center" shrinkToFit="1"/>
    </xf>
    <xf numFmtId="180" fontId="7" fillId="0" borderId="328" xfId="85" applyNumberFormat="1" applyFont="1" applyFill="1" applyBorder="1" applyAlignment="1">
      <alignment vertical="center" shrinkToFit="1"/>
    </xf>
    <xf numFmtId="180" fontId="7" fillId="0" borderId="105" xfId="85" applyNumberFormat="1" applyFont="1" applyFill="1" applyBorder="1" applyAlignment="1">
      <alignment vertical="center" shrinkToFit="1"/>
    </xf>
    <xf numFmtId="180" fontId="7" fillId="0" borderId="329" xfId="85" applyNumberFormat="1" applyFont="1" applyFill="1" applyBorder="1" applyAlignment="1">
      <alignment vertical="center" shrinkToFit="1"/>
    </xf>
    <xf numFmtId="38" fontId="7" fillId="0" borderId="333" xfId="66" applyFont="1" applyFill="1" applyBorder="1" applyAlignment="1">
      <alignment vertical="center" shrinkToFit="1"/>
    </xf>
    <xf numFmtId="49" fontId="7" fillId="0" borderId="0" xfId="66" applyNumberFormat="1" applyFont="1" applyFill="1" applyBorder="1" applyAlignment="1">
      <alignment horizontal="center"/>
    </xf>
    <xf numFmtId="49" fontId="12" fillId="0" borderId="0" xfId="85" applyNumberFormat="1" applyFont="1" applyFill="1"/>
    <xf numFmtId="49" fontId="12" fillId="0" borderId="0" xfId="85" applyNumberFormat="1" applyFont="1"/>
    <xf numFmtId="37" fontId="12" fillId="0" borderId="21" xfId="85" applyFont="1" applyFill="1" applyBorder="1" applyAlignment="1" applyProtection="1">
      <alignment vertical="center"/>
      <protection locked="0"/>
    </xf>
    <xf numFmtId="183" fontId="12" fillId="0" borderId="21" xfId="85" applyNumberFormat="1" applyFont="1" applyFill="1" applyBorder="1" applyAlignment="1" applyProtection="1">
      <alignment vertical="center"/>
      <protection locked="0"/>
    </xf>
    <xf numFmtId="183" fontId="12" fillId="0" borderId="212" xfId="85" applyNumberFormat="1" applyFont="1" applyFill="1" applyBorder="1" applyAlignment="1" applyProtection="1">
      <alignment vertical="center"/>
      <protection locked="0"/>
    </xf>
    <xf numFmtId="37" fontId="12" fillId="0" borderId="51" xfId="85" applyFont="1" applyFill="1" applyBorder="1" applyAlignment="1" applyProtection="1">
      <alignment vertical="center"/>
      <protection locked="0"/>
    </xf>
    <xf numFmtId="37" fontId="12" fillId="0" borderId="212" xfId="85" applyFont="1" applyFill="1" applyBorder="1" applyAlignment="1" applyProtection="1">
      <alignment vertical="center"/>
      <protection locked="0"/>
    </xf>
    <xf numFmtId="37" fontId="12" fillId="0" borderId="24" xfId="85" applyFont="1" applyFill="1" applyBorder="1" applyAlignment="1" applyProtection="1">
      <alignment vertical="center"/>
      <protection locked="0"/>
    </xf>
    <xf numFmtId="183" fontId="12" fillId="0" borderId="24" xfId="85" applyNumberFormat="1" applyFont="1" applyFill="1" applyBorder="1" applyAlignment="1" applyProtection="1">
      <alignment vertical="center"/>
      <protection locked="0"/>
    </xf>
    <xf numFmtId="183" fontId="12" fillId="0" borderId="218" xfId="85" applyNumberFormat="1" applyFont="1" applyFill="1" applyBorder="1" applyAlignment="1" applyProtection="1">
      <alignment vertical="center"/>
      <protection locked="0"/>
    </xf>
    <xf numFmtId="37" fontId="12" fillId="0" borderId="52" xfId="85" applyFont="1" applyFill="1" applyBorder="1" applyAlignment="1" applyProtection="1">
      <alignment vertical="center"/>
      <protection locked="0"/>
    </xf>
    <xf numFmtId="37" fontId="12" fillId="0" borderId="218" xfId="85" applyFont="1" applyFill="1" applyBorder="1" applyAlignment="1" applyProtection="1">
      <alignment vertical="center"/>
      <protection locked="0"/>
    </xf>
    <xf numFmtId="37" fontId="12" fillId="0" borderId="341" xfId="85" applyFont="1" applyFill="1" applyBorder="1" applyAlignment="1" applyProtection="1">
      <alignment vertical="center"/>
      <protection locked="0"/>
    </xf>
    <xf numFmtId="37" fontId="12" fillId="0" borderId="29" xfId="85" applyFont="1" applyFill="1" applyBorder="1" applyAlignment="1" applyProtection="1">
      <alignment vertical="center"/>
      <protection locked="0"/>
    </xf>
    <xf numFmtId="183" fontId="12" fillId="0" borderId="342" xfId="85" applyNumberFormat="1" applyFont="1" applyFill="1" applyBorder="1" applyAlignment="1" applyProtection="1">
      <alignment vertical="center"/>
      <protection locked="0"/>
    </xf>
    <xf numFmtId="37" fontId="12" fillId="0" borderId="27" xfId="85" applyFont="1" applyFill="1" applyBorder="1" applyAlignment="1" applyProtection="1">
      <alignment vertical="center"/>
      <protection locked="0"/>
    </xf>
    <xf numFmtId="37" fontId="12" fillId="0" borderId="342" xfId="85" applyFont="1" applyFill="1" applyBorder="1" applyAlignment="1" applyProtection="1">
      <alignment vertical="center"/>
      <protection locked="0"/>
    </xf>
    <xf numFmtId="37" fontId="12" fillId="0" borderId="191" xfId="85" applyFont="1" applyFill="1" applyBorder="1" applyAlignment="1" applyProtection="1">
      <alignment vertical="center"/>
      <protection locked="0"/>
    </xf>
    <xf numFmtId="183" fontId="12" fillId="0" borderId="341" xfId="85" applyNumberFormat="1" applyFont="1" applyFill="1" applyBorder="1" applyAlignment="1" applyProtection="1">
      <alignment vertical="center"/>
      <protection locked="0"/>
    </xf>
    <xf numFmtId="183" fontId="12" fillId="0" borderId="27" xfId="85" applyNumberFormat="1" applyFont="1" applyFill="1" applyBorder="1" applyAlignment="1" applyProtection="1">
      <alignment vertical="center"/>
      <protection locked="0"/>
    </xf>
    <xf numFmtId="37" fontId="12" fillId="0" borderId="53" xfId="85" applyFont="1" applyFill="1" applyBorder="1" applyAlignment="1" applyProtection="1">
      <alignment vertical="center"/>
      <protection locked="0"/>
    </xf>
    <xf numFmtId="37" fontId="12" fillId="0" borderId="27" xfId="85" applyFont="1" applyFill="1" applyBorder="1" applyAlignment="1">
      <alignment vertical="center"/>
    </xf>
    <xf numFmtId="183" fontId="12" fillId="0" borderId="27" xfId="85" applyNumberFormat="1" applyFont="1" applyFill="1" applyBorder="1" applyAlignment="1">
      <alignment vertical="center"/>
    </xf>
    <xf numFmtId="37" fontId="12" fillId="0" borderId="29" xfId="85" applyFont="1" applyFill="1" applyBorder="1" applyAlignment="1">
      <alignment vertical="center"/>
    </xf>
    <xf numFmtId="183" fontId="12" fillId="0" borderId="342" xfId="85" applyNumberFormat="1" applyFont="1" applyFill="1" applyBorder="1" applyAlignment="1">
      <alignment vertical="center"/>
    </xf>
    <xf numFmtId="37" fontId="12" fillId="0" borderId="53" xfId="85" applyFont="1" applyFill="1" applyBorder="1" applyAlignment="1">
      <alignment vertical="center"/>
    </xf>
    <xf numFmtId="37" fontId="12" fillId="0" borderId="342" xfId="85" applyFont="1" applyFill="1" applyBorder="1" applyAlignment="1">
      <alignment vertical="center"/>
    </xf>
    <xf numFmtId="37" fontId="12" fillId="0" borderId="31" xfId="85" applyFont="1" applyFill="1" applyBorder="1" applyAlignment="1" applyProtection="1">
      <alignment vertical="center"/>
      <protection locked="0"/>
    </xf>
    <xf numFmtId="183" fontId="12" fillId="0" borderId="31" xfId="85" applyNumberFormat="1" applyFont="1" applyFill="1" applyBorder="1" applyAlignment="1" applyProtection="1">
      <alignment vertical="center"/>
      <protection locked="0"/>
    </xf>
    <xf numFmtId="37" fontId="12" fillId="0" borderId="192" xfId="85" applyFont="1" applyFill="1" applyBorder="1" applyAlignment="1" applyProtection="1">
      <alignment vertical="center"/>
      <protection locked="0"/>
    </xf>
    <xf numFmtId="183" fontId="12" fillId="0" borderId="343" xfId="85" applyNumberFormat="1" applyFont="1" applyFill="1" applyBorder="1" applyAlignment="1" applyProtection="1">
      <alignment vertical="center"/>
      <protection locked="0"/>
    </xf>
    <xf numFmtId="37" fontId="12" fillId="0" borderId="54" xfId="85" applyFont="1" applyFill="1" applyBorder="1" applyAlignment="1" applyProtection="1">
      <alignment vertical="center"/>
      <protection locked="0"/>
    </xf>
    <xf numFmtId="37" fontId="12" fillId="0" borderId="343" xfId="85" applyFont="1" applyFill="1" applyBorder="1" applyAlignment="1" applyProtection="1">
      <alignment vertical="center"/>
      <protection locked="0"/>
    </xf>
    <xf numFmtId="37" fontId="12" fillId="3" borderId="34" xfId="85" applyFont="1" applyFill="1" applyBorder="1" applyAlignment="1">
      <alignment vertical="center"/>
    </xf>
    <xf numFmtId="183" fontId="12" fillId="3" borderId="34" xfId="85" applyNumberFormat="1" applyFont="1" applyFill="1" applyBorder="1" applyAlignment="1">
      <alignment vertical="center"/>
    </xf>
    <xf numFmtId="37" fontId="12" fillId="3" borderId="55" xfId="85" applyFont="1" applyFill="1" applyBorder="1" applyAlignment="1">
      <alignment vertical="center"/>
    </xf>
    <xf numFmtId="37" fontId="12" fillId="3" borderId="344" xfId="85" applyFont="1" applyFill="1" applyBorder="1" applyAlignment="1">
      <alignment vertical="center"/>
    </xf>
    <xf numFmtId="37" fontId="12" fillId="0" borderId="190" xfId="85" applyFont="1" applyFill="1" applyBorder="1" applyAlignment="1" applyProtection="1">
      <alignment vertical="center"/>
      <protection locked="0"/>
    </xf>
    <xf numFmtId="37" fontId="12" fillId="0" borderId="345" xfId="85" applyFont="1" applyFill="1" applyBorder="1" applyAlignment="1" applyProtection="1">
      <alignment vertical="center"/>
      <protection locked="0"/>
    </xf>
    <xf numFmtId="37" fontId="12" fillId="0" borderId="38" xfId="85" applyFont="1" applyFill="1" applyBorder="1" applyAlignment="1" applyProtection="1">
      <alignment vertical="center"/>
      <protection locked="0"/>
    </xf>
    <xf numFmtId="183" fontId="12" fillId="0" borderId="38" xfId="85" applyNumberFormat="1" applyFont="1" applyFill="1" applyBorder="1" applyAlignment="1" applyProtection="1">
      <alignment vertical="center"/>
      <protection locked="0"/>
    </xf>
    <xf numFmtId="37" fontId="12" fillId="0" borderId="193" xfId="85" applyFont="1" applyFill="1" applyBorder="1" applyAlignment="1" applyProtection="1">
      <alignment vertical="center"/>
      <protection locked="0"/>
    </xf>
    <xf numFmtId="37" fontId="12" fillId="0" borderId="56" xfId="85" applyFont="1" applyFill="1" applyBorder="1" applyAlignment="1" applyProtection="1">
      <alignment vertical="center"/>
      <protection locked="0"/>
    </xf>
    <xf numFmtId="37" fontId="12" fillId="0" borderId="346" xfId="85" applyFont="1" applyFill="1" applyBorder="1" applyAlignment="1" applyProtection="1">
      <alignment vertical="center"/>
      <protection locked="0"/>
    </xf>
    <xf numFmtId="49" fontId="12" fillId="0" borderId="0" xfId="85" applyNumberFormat="1" applyFont="1" applyFill="1" applyBorder="1"/>
    <xf numFmtId="49" fontId="12" fillId="0" borderId="0" xfId="85" applyNumberFormat="1" applyFont="1" applyFill="1" applyBorder="1" applyAlignment="1" applyProtection="1">
      <alignment horizontal="right"/>
    </xf>
    <xf numFmtId="183" fontId="12" fillId="3" borderId="344" xfId="85" applyNumberFormat="1" applyFont="1" applyFill="1" applyBorder="1" applyAlignment="1">
      <alignment vertical="center"/>
    </xf>
    <xf numFmtId="183" fontId="12" fillId="0" borderId="345" xfId="85" applyNumberFormat="1" applyFont="1" applyFill="1" applyBorder="1" applyAlignment="1" applyProtection="1">
      <alignment vertical="center"/>
      <protection locked="0"/>
    </xf>
    <xf numFmtId="183" fontId="12" fillId="0" borderId="346" xfId="85" applyNumberFormat="1" applyFont="1" applyFill="1" applyBorder="1" applyAlignment="1" applyProtection="1">
      <alignment vertical="center"/>
      <protection locked="0"/>
    </xf>
    <xf numFmtId="183" fontId="8" fillId="3" borderId="74" xfId="85" applyNumberFormat="1" applyFont="1" applyFill="1" applyBorder="1" applyAlignment="1">
      <alignment vertical="center"/>
    </xf>
    <xf numFmtId="37" fontId="12" fillId="3" borderId="74" xfId="85" applyFont="1" applyFill="1" applyBorder="1" applyAlignment="1">
      <alignment vertical="center"/>
    </xf>
    <xf numFmtId="183" fontId="12" fillId="3" borderId="74" xfId="85" applyNumberFormat="1" applyFont="1" applyFill="1" applyBorder="1" applyAlignment="1">
      <alignment vertical="center"/>
    </xf>
    <xf numFmtId="37" fontId="12" fillId="3" borderId="57" xfId="85" applyFont="1" applyFill="1" applyBorder="1" applyAlignment="1">
      <alignment vertical="center"/>
    </xf>
    <xf numFmtId="37" fontId="12" fillId="3" borderId="73" xfId="85" applyFont="1" applyFill="1" applyBorder="1" applyAlignment="1">
      <alignment vertical="center"/>
    </xf>
    <xf numFmtId="183" fontId="12" fillId="3" borderId="73" xfId="85" applyNumberFormat="1" applyFont="1" applyFill="1" applyBorder="1" applyAlignment="1">
      <alignment vertical="center"/>
    </xf>
    <xf numFmtId="183" fontId="12" fillId="3" borderId="347" xfId="85" applyNumberFormat="1" applyFont="1" applyFill="1" applyBorder="1" applyAlignment="1">
      <alignment vertical="center"/>
    </xf>
    <xf numFmtId="37" fontId="12" fillId="0" borderId="22" xfId="85" applyFont="1" applyFill="1" applyBorder="1" applyAlignment="1" applyProtection="1">
      <alignment vertical="center"/>
      <protection locked="0"/>
    </xf>
    <xf numFmtId="37" fontId="12" fillId="0" borderId="25" xfId="85" applyFont="1" applyFill="1" applyBorder="1" applyAlignment="1" applyProtection="1">
      <alignment vertical="center"/>
      <protection locked="0"/>
    </xf>
    <xf numFmtId="37" fontId="12" fillId="0" borderId="28" xfId="85" applyFont="1" applyFill="1" applyBorder="1" applyAlignment="1" applyProtection="1">
      <alignment vertical="center"/>
      <protection locked="0"/>
    </xf>
    <xf numFmtId="37" fontId="12" fillId="0" borderId="28" xfId="85" applyFont="1" applyFill="1" applyBorder="1" applyAlignment="1">
      <alignment vertical="center"/>
    </xf>
    <xf numFmtId="37" fontId="12" fillId="0" borderId="32" xfId="85" applyFont="1" applyFill="1" applyBorder="1" applyAlignment="1" applyProtection="1">
      <alignment vertical="center"/>
      <protection locked="0"/>
    </xf>
    <xf numFmtId="37" fontId="12" fillId="3" borderId="35" xfId="85" applyFont="1" applyFill="1" applyBorder="1" applyAlignment="1">
      <alignment vertical="center"/>
    </xf>
    <xf numFmtId="37" fontId="12" fillId="0" borderId="39" xfId="85" applyFont="1" applyFill="1" applyBorder="1" applyAlignment="1" applyProtection="1">
      <alignment vertical="center"/>
      <protection locked="0"/>
    </xf>
    <xf numFmtId="37" fontId="12" fillId="3" borderId="348" xfId="85" applyFont="1" applyFill="1" applyBorder="1" applyAlignment="1">
      <alignment vertical="center"/>
    </xf>
    <xf numFmtId="37" fontId="8" fillId="0" borderId="51" xfId="85" applyFont="1" applyFill="1" applyBorder="1" applyAlignment="1" applyProtection="1">
      <alignment vertical="center"/>
      <protection locked="0"/>
    </xf>
    <xf numFmtId="189" fontId="8" fillId="0" borderId="345" xfId="85" applyNumberFormat="1" applyFont="1" applyFill="1" applyBorder="1" applyAlignment="1" applyProtection="1">
      <alignment vertical="center"/>
    </xf>
    <xf numFmtId="37" fontId="8" fillId="0" borderId="52" xfId="85" applyFont="1" applyFill="1" applyBorder="1" applyAlignment="1" applyProtection="1">
      <alignment vertical="center"/>
      <protection locked="0"/>
    </xf>
    <xf numFmtId="189" fontId="8" fillId="0" borderId="341" xfId="85" applyNumberFormat="1" applyFont="1" applyFill="1" applyBorder="1" applyAlignment="1" applyProtection="1">
      <alignment vertical="center"/>
    </xf>
    <xf numFmtId="37" fontId="8" fillId="0" borderId="53" xfId="85" applyFont="1" applyFill="1" applyBorder="1" applyAlignment="1" applyProtection="1">
      <alignment vertical="center"/>
      <protection locked="0"/>
    </xf>
    <xf numFmtId="189" fontId="8" fillId="0" borderId="342" xfId="85" applyNumberFormat="1" applyFont="1" applyFill="1" applyBorder="1" applyAlignment="1" applyProtection="1">
      <alignment vertical="center"/>
    </xf>
    <xf numFmtId="189" fontId="8" fillId="0" borderId="342" xfId="85" applyNumberFormat="1" applyFont="1" applyFill="1" applyBorder="1" applyAlignment="1">
      <alignment vertical="center"/>
    </xf>
    <xf numFmtId="37" fontId="8" fillId="0" borderId="54" xfId="85" applyFont="1" applyFill="1" applyBorder="1" applyAlignment="1" applyProtection="1">
      <alignment vertical="center"/>
      <protection locked="0"/>
    </xf>
    <xf numFmtId="189" fontId="8" fillId="0" borderId="343" xfId="85" applyNumberFormat="1" applyFont="1" applyFill="1" applyBorder="1" applyAlignment="1" applyProtection="1">
      <alignment vertical="center"/>
    </xf>
    <xf numFmtId="189" fontId="8" fillId="3" borderId="344" xfId="85" applyNumberFormat="1" applyFont="1" applyFill="1" applyBorder="1" applyAlignment="1">
      <alignment vertical="center"/>
    </xf>
    <xf numFmtId="37" fontId="8" fillId="0" borderId="56" xfId="85" applyFont="1" applyFill="1" applyBorder="1" applyAlignment="1" applyProtection="1">
      <alignment vertical="center"/>
      <protection locked="0"/>
    </xf>
    <xf numFmtId="189" fontId="8" fillId="0" borderId="346" xfId="85" applyNumberFormat="1" applyFont="1" applyFill="1" applyBorder="1" applyAlignment="1" applyProtection="1">
      <alignment vertical="center"/>
    </xf>
    <xf numFmtId="37" fontId="8" fillId="3" borderId="349" xfId="85" applyFont="1" applyFill="1" applyBorder="1" applyAlignment="1">
      <alignment vertical="center"/>
    </xf>
    <xf numFmtId="189" fontId="8" fillId="3" borderId="350" xfId="85" applyNumberFormat="1" applyFont="1" applyFill="1" applyBorder="1" applyAlignment="1">
      <alignment vertical="center"/>
    </xf>
    <xf numFmtId="0" fontId="12" fillId="0" borderId="151" xfId="86" applyFont="1" applyBorder="1"/>
    <xf numFmtId="0" fontId="12" fillId="0" borderId="151" xfId="86" applyFont="1" applyBorder="1" applyAlignment="1">
      <alignment shrinkToFit="1"/>
    </xf>
    <xf numFmtId="0" fontId="12" fillId="0" borderId="151" xfId="86" applyFont="1" applyFill="1" applyBorder="1" applyAlignment="1">
      <alignment shrinkToFit="1"/>
    </xf>
    <xf numFmtId="0" fontId="12" fillId="0" borderId="151" xfId="0" applyFont="1" applyBorder="1"/>
    <xf numFmtId="189" fontId="8" fillId="0" borderId="190" xfId="85" applyNumberFormat="1" applyFont="1" applyFill="1" applyBorder="1" applyAlignment="1" applyProtection="1">
      <alignment vertical="center"/>
    </xf>
    <xf numFmtId="189" fontId="8" fillId="0" borderId="191" xfId="85" applyNumberFormat="1" applyFont="1" applyFill="1" applyBorder="1" applyAlignment="1" applyProtection="1">
      <alignment vertical="center"/>
    </xf>
    <xf numFmtId="189" fontId="8" fillId="0" borderId="29" xfId="85" applyNumberFormat="1" applyFont="1" applyFill="1" applyBorder="1" applyAlignment="1" applyProtection="1">
      <alignment vertical="center"/>
    </xf>
    <xf numFmtId="189" fontId="8" fillId="0" borderId="29" xfId="85" applyNumberFormat="1" applyFont="1" applyFill="1" applyBorder="1" applyAlignment="1">
      <alignment vertical="center"/>
    </xf>
    <xf numFmtId="189" fontId="8" fillId="0" borderId="192" xfId="85" applyNumberFormat="1" applyFont="1" applyFill="1" applyBorder="1" applyAlignment="1" applyProtection="1">
      <alignment vertical="center"/>
    </xf>
    <xf numFmtId="189" fontId="8" fillId="3" borderId="36" xfId="85" applyNumberFormat="1" applyFont="1" applyFill="1" applyBorder="1" applyAlignment="1">
      <alignment vertical="center"/>
    </xf>
    <xf numFmtId="189" fontId="8" fillId="0" borderId="193" xfId="85" applyNumberFormat="1" applyFont="1" applyFill="1" applyBorder="1" applyAlignment="1" applyProtection="1">
      <alignment vertical="center"/>
    </xf>
    <xf numFmtId="189" fontId="8" fillId="3" borderId="351" xfId="85" applyNumberFormat="1" applyFont="1" applyFill="1" applyBorder="1" applyAlignment="1">
      <alignment vertical="center"/>
    </xf>
    <xf numFmtId="49" fontId="12" fillId="0" borderId="0" xfId="85" applyNumberFormat="1" applyFont="1" applyFill="1" applyBorder="1" applyAlignment="1" applyProtection="1">
      <alignment horizontal="left"/>
    </xf>
    <xf numFmtId="49" fontId="12" fillId="0" borderId="0" xfId="85" applyNumberFormat="1" applyFont="1" applyFill="1" applyBorder="1" applyAlignment="1" applyProtection="1"/>
    <xf numFmtId="37" fontId="7" fillId="0" borderId="345" xfId="85" applyNumberFormat="1" applyFont="1" applyFill="1" applyBorder="1" applyAlignment="1" applyProtection="1">
      <alignment vertical="center"/>
    </xf>
    <xf numFmtId="37" fontId="7" fillId="0" borderId="51" xfId="85" applyFont="1" applyFill="1" applyBorder="1" applyAlignment="1" applyProtection="1">
      <alignment vertical="center"/>
      <protection locked="0"/>
    </xf>
    <xf numFmtId="37" fontId="7" fillId="0" borderId="341" xfId="85" applyNumberFormat="1" applyFont="1" applyFill="1" applyBorder="1" applyAlignment="1" applyProtection="1">
      <alignment vertical="center"/>
    </xf>
    <xf numFmtId="37" fontId="7" fillId="0" borderId="52" xfId="85" applyFont="1" applyFill="1" applyBorder="1" applyAlignment="1" applyProtection="1">
      <alignment vertical="center"/>
      <protection locked="0"/>
    </xf>
    <xf numFmtId="37" fontId="7" fillId="0" borderId="342" xfId="85" applyNumberFormat="1" applyFont="1" applyFill="1" applyBorder="1" applyAlignment="1" applyProtection="1">
      <alignment vertical="center"/>
    </xf>
    <xf numFmtId="37" fontId="7" fillId="0" borderId="53" xfId="85" applyFont="1" applyFill="1" applyBorder="1" applyAlignment="1" applyProtection="1">
      <alignment vertical="center"/>
      <protection locked="0"/>
    </xf>
    <xf numFmtId="37" fontId="7" fillId="0" borderId="342" xfId="85" applyNumberFormat="1" applyFont="1" applyFill="1" applyBorder="1" applyAlignment="1">
      <alignment vertical="center"/>
    </xf>
    <xf numFmtId="37" fontId="7" fillId="0" borderId="53" xfId="85" applyFont="1" applyFill="1" applyBorder="1" applyAlignment="1">
      <alignment vertical="center"/>
    </xf>
    <xf numFmtId="37" fontId="7" fillId="0" borderId="343" xfId="85" applyNumberFormat="1" applyFont="1" applyFill="1" applyBorder="1" applyAlignment="1" applyProtection="1">
      <alignment vertical="center"/>
    </xf>
    <xf numFmtId="37" fontId="7" fillId="0" borderId="54" xfId="85" applyFont="1" applyFill="1" applyBorder="1" applyAlignment="1" applyProtection="1">
      <alignment vertical="center"/>
      <protection locked="0"/>
    </xf>
    <xf numFmtId="37" fontId="7" fillId="3" borderId="344" xfId="85" applyNumberFormat="1" applyFont="1" applyFill="1" applyBorder="1" applyAlignment="1">
      <alignment vertical="center"/>
    </xf>
    <xf numFmtId="37" fontId="7" fillId="3" borderId="55" xfId="85" applyFont="1" applyFill="1" applyBorder="1" applyAlignment="1">
      <alignment vertical="center"/>
    </xf>
    <xf numFmtId="37" fontId="7" fillId="0" borderId="346" xfId="85" applyNumberFormat="1" applyFont="1" applyFill="1" applyBorder="1" applyAlignment="1" applyProtection="1">
      <alignment vertical="center"/>
    </xf>
    <xf numFmtId="37" fontId="7" fillId="0" borderId="56" xfId="85" applyFont="1" applyFill="1" applyBorder="1" applyAlignment="1" applyProtection="1">
      <alignment vertical="center"/>
      <protection locked="0"/>
    </xf>
    <xf numFmtId="37" fontId="7" fillId="3" borderId="347" xfId="85" applyNumberFormat="1" applyFont="1" applyFill="1" applyBorder="1" applyAlignment="1">
      <alignment vertical="center"/>
    </xf>
    <xf numFmtId="37" fontId="7" fillId="3" borderId="57" xfId="85" applyFont="1" applyFill="1" applyBorder="1" applyAlignment="1">
      <alignment vertical="center"/>
    </xf>
    <xf numFmtId="183" fontId="12" fillId="0" borderId="352" xfId="85" applyNumberFormat="1" applyFont="1" applyFill="1" applyBorder="1" applyAlignment="1" applyProtection="1">
      <alignment vertical="center"/>
      <protection locked="0"/>
    </xf>
    <xf numFmtId="183" fontId="12" fillId="0" borderId="45" xfId="85" applyNumberFormat="1" applyFont="1" applyFill="1" applyBorder="1" applyAlignment="1" applyProtection="1">
      <alignment vertical="center"/>
      <protection locked="0"/>
    </xf>
    <xf numFmtId="183" fontId="12" fillId="0" borderId="353" xfId="85" applyNumberFormat="1" applyFont="1" applyFill="1" applyBorder="1" applyAlignment="1" applyProtection="1">
      <alignment vertical="center"/>
      <protection locked="0"/>
    </xf>
    <xf numFmtId="183" fontId="12" fillId="0" borderId="43" xfId="85" applyNumberFormat="1" applyFont="1" applyFill="1" applyBorder="1" applyAlignment="1" applyProtection="1">
      <alignment vertical="center"/>
      <protection locked="0"/>
    </xf>
    <xf numFmtId="183" fontId="12" fillId="0" borderId="354" xfId="85" applyNumberFormat="1" applyFont="1" applyFill="1" applyBorder="1" applyAlignment="1" applyProtection="1">
      <alignment vertical="center"/>
      <protection locked="0"/>
    </xf>
    <xf numFmtId="183" fontId="12" fillId="0" borderId="296" xfId="85" applyNumberFormat="1" applyFont="1" applyFill="1" applyBorder="1" applyAlignment="1" applyProtection="1">
      <alignment vertical="center"/>
      <protection locked="0"/>
    </xf>
    <xf numFmtId="183" fontId="12" fillId="0" borderId="354" xfId="85" applyNumberFormat="1" applyFont="1" applyFill="1" applyBorder="1" applyAlignment="1">
      <alignment vertical="center"/>
    </xf>
    <xf numFmtId="183" fontId="12" fillId="0" borderId="296" xfId="85" applyNumberFormat="1" applyFont="1" applyFill="1" applyBorder="1" applyAlignment="1">
      <alignment vertical="center"/>
    </xf>
    <xf numFmtId="183" fontId="12" fillId="0" borderId="355" xfId="85" applyNumberFormat="1" applyFont="1" applyFill="1" applyBorder="1" applyAlignment="1" applyProtection="1">
      <alignment vertical="center"/>
      <protection locked="0"/>
    </xf>
    <xf numFmtId="183" fontId="12" fillId="0" borderId="297" xfId="85" applyNumberFormat="1" applyFont="1" applyFill="1" applyBorder="1" applyAlignment="1" applyProtection="1">
      <alignment vertical="center"/>
      <protection locked="0"/>
    </xf>
    <xf numFmtId="183" fontId="12" fillId="3" borderId="356" xfId="85" applyNumberFormat="1" applyFont="1" applyFill="1" applyBorder="1" applyAlignment="1">
      <alignment vertical="center"/>
    </xf>
    <xf numFmtId="183" fontId="12" fillId="3" borderId="298" xfId="85" applyNumberFormat="1" applyFont="1" applyFill="1" applyBorder="1" applyAlignment="1">
      <alignment vertical="center"/>
    </xf>
    <xf numFmtId="183" fontId="12" fillId="0" borderId="357" xfId="85" applyNumberFormat="1" applyFont="1" applyFill="1" applyBorder="1" applyAlignment="1" applyProtection="1">
      <alignment vertical="center"/>
      <protection locked="0"/>
    </xf>
    <xf numFmtId="183" fontId="12" fillId="0" borderId="44" xfId="85" applyNumberFormat="1" applyFont="1" applyFill="1" applyBorder="1" applyAlignment="1" applyProtection="1">
      <alignment vertical="center"/>
      <protection locked="0"/>
    </xf>
    <xf numFmtId="183" fontId="12" fillId="3" borderId="358" xfId="85" applyNumberFormat="1" applyFont="1" applyFill="1" applyBorder="1" applyAlignment="1">
      <alignment vertical="center"/>
    </xf>
    <xf numFmtId="183" fontId="12" fillId="3" borderId="299" xfId="85" applyNumberFormat="1" applyFont="1" applyFill="1" applyBorder="1" applyAlignment="1">
      <alignment vertical="center"/>
    </xf>
    <xf numFmtId="37" fontId="7" fillId="0" borderId="190" xfId="85" applyFont="1" applyFill="1" applyBorder="1" applyAlignment="1" applyProtection="1">
      <alignment vertical="center"/>
      <protection locked="0"/>
    </xf>
    <xf numFmtId="37" fontId="7" fillId="0" borderId="191" xfId="85" applyFont="1" applyFill="1" applyBorder="1" applyAlignment="1" applyProtection="1">
      <alignment vertical="center"/>
      <protection locked="0"/>
    </xf>
    <xf numFmtId="37" fontId="7" fillId="0" borderId="29" xfId="85" applyFont="1" applyFill="1" applyBorder="1" applyAlignment="1" applyProtection="1">
      <alignment vertical="center"/>
      <protection locked="0"/>
    </xf>
    <xf numFmtId="37" fontId="7" fillId="0" borderId="192" xfId="85" applyFont="1" applyFill="1" applyBorder="1" applyAlignment="1" applyProtection="1">
      <alignment vertical="center"/>
      <protection locked="0"/>
    </xf>
    <xf numFmtId="37" fontId="7" fillId="0" borderId="193" xfId="85" applyFont="1" applyFill="1" applyBorder="1" applyAlignment="1" applyProtection="1">
      <alignment vertical="center"/>
      <protection locked="0"/>
    </xf>
    <xf numFmtId="37" fontId="7" fillId="3" borderId="359" xfId="85" applyFont="1" applyFill="1" applyBorder="1" applyAlignment="1">
      <alignment vertical="center"/>
    </xf>
    <xf numFmtId="37" fontId="5" fillId="0" borderId="360" xfId="85" applyFont="1" applyFill="1" applyBorder="1" applyAlignment="1" applyProtection="1">
      <alignment vertical="center"/>
      <protection locked="0"/>
    </xf>
    <xf numFmtId="37" fontId="5" fillId="0" borderId="203" xfId="85" applyFont="1" applyFill="1" applyBorder="1" applyAlignment="1" applyProtection="1">
      <alignment vertical="center"/>
      <protection locked="0"/>
    </xf>
    <xf numFmtId="183" fontId="5" fillId="0" borderId="361" xfId="85" applyNumberFormat="1" applyFont="1" applyFill="1" applyBorder="1" applyAlignment="1" applyProtection="1">
      <alignment vertical="center"/>
      <protection locked="0"/>
    </xf>
    <xf numFmtId="183" fontId="5" fillId="0" borderId="67" xfId="85" applyNumberFormat="1" applyFont="1" applyFill="1" applyBorder="1" applyAlignment="1" applyProtection="1">
      <alignment vertical="center"/>
      <protection locked="0"/>
    </xf>
    <xf numFmtId="37" fontId="5" fillId="0" borderId="362" xfId="85" applyFont="1" applyFill="1" applyBorder="1" applyAlignment="1" applyProtection="1">
      <alignment vertical="center"/>
      <protection locked="0"/>
    </xf>
    <xf numFmtId="37" fontId="5" fillId="0" borderId="4" xfId="85" applyFont="1" applyFill="1" applyBorder="1" applyAlignment="1" applyProtection="1">
      <alignment vertical="center"/>
      <protection locked="0"/>
    </xf>
    <xf numFmtId="183" fontId="5" fillId="0" borderId="363" xfId="85" applyNumberFormat="1" applyFont="1" applyFill="1" applyBorder="1" applyAlignment="1" applyProtection="1">
      <alignment vertical="center"/>
      <protection locked="0"/>
    </xf>
    <xf numFmtId="183" fontId="5" fillId="0" borderId="68" xfId="85" applyNumberFormat="1" applyFont="1" applyFill="1" applyBorder="1" applyAlignment="1" applyProtection="1">
      <alignment vertical="center"/>
      <protection locked="0"/>
    </xf>
    <xf numFmtId="37" fontId="5" fillId="0" borderId="364" xfId="85" applyFont="1" applyFill="1" applyBorder="1" applyAlignment="1" applyProtection="1">
      <alignment vertical="center"/>
      <protection locked="0"/>
    </xf>
    <xf numFmtId="37" fontId="5" fillId="0" borderId="219" xfId="85" applyFont="1" applyFill="1" applyBorder="1" applyAlignment="1" applyProtection="1">
      <alignment vertical="center"/>
      <protection locked="0"/>
    </xf>
    <xf numFmtId="183" fontId="5" fillId="0" borderId="365" xfId="85" applyNumberFormat="1" applyFont="1" applyFill="1" applyBorder="1" applyAlignment="1" applyProtection="1">
      <alignment vertical="center"/>
      <protection locked="0"/>
    </xf>
    <xf numFmtId="183" fontId="5" fillId="0" borderId="225" xfId="85" applyNumberFormat="1" applyFont="1" applyFill="1" applyBorder="1" applyAlignment="1" applyProtection="1">
      <alignment vertical="center"/>
      <protection locked="0"/>
    </xf>
    <xf numFmtId="37" fontId="5" fillId="0" borderId="364" xfId="85" applyFont="1" applyFill="1" applyBorder="1" applyAlignment="1">
      <alignment vertical="center"/>
    </xf>
    <xf numFmtId="37" fontId="5" fillId="0" borderId="219" xfId="85" applyFont="1" applyFill="1" applyBorder="1" applyAlignment="1">
      <alignment vertical="center"/>
    </xf>
    <xf numFmtId="183" fontId="5" fillId="0" borderId="365" xfId="85" applyNumberFormat="1" applyFont="1" applyFill="1" applyBorder="1" applyAlignment="1">
      <alignment vertical="center"/>
    </xf>
    <xf numFmtId="183" fontId="5" fillId="0" borderId="225" xfId="85" applyNumberFormat="1" applyFont="1" applyFill="1" applyBorder="1" applyAlignment="1">
      <alignment vertical="center"/>
    </xf>
    <xf numFmtId="37" fontId="5" fillId="0" borderId="366" xfId="85" applyFont="1" applyFill="1" applyBorder="1" applyAlignment="1" applyProtection="1">
      <alignment vertical="center"/>
      <protection locked="0"/>
    </xf>
    <xf numFmtId="37" fontId="5" fillId="0" borderId="228" xfId="85" applyFont="1" applyFill="1" applyBorder="1" applyAlignment="1" applyProtection="1">
      <alignment vertical="center"/>
      <protection locked="0"/>
    </xf>
    <xf numFmtId="183" fontId="5" fillId="0" borderId="367" xfId="85" applyNumberFormat="1" applyFont="1" applyFill="1" applyBorder="1" applyAlignment="1" applyProtection="1">
      <alignment vertical="center"/>
      <protection locked="0"/>
    </xf>
    <xf numFmtId="183" fontId="5" fillId="0" borderId="234" xfId="85" applyNumberFormat="1" applyFont="1" applyFill="1" applyBorder="1" applyAlignment="1" applyProtection="1">
      <alignment vertical="center"/>
      <protection locked="0"/>
    </xf>
    <xf numFmtId="37" fontId="5" fillId="3" borderId="368" xfId="85" applyFont="1" applyFill="1" applyBorder="1" applyAlignment="1">
      <alignment vertical="center"/>
    </xf>
    <xf numFmtId="37" fontId="5" fillId="3" borderId="6" xfId="85" applyFont="1" applyFill="1" applyBorder="1" applyAlignment="1">
      <alignment vertical="center"/>
    </xf>
    <xf numFmtId="183" fontId="5" fillId="3" borderId="369" xfId="85" applyNumberFormat="1" applyFont="1" applyFill="1" applyBorder="1" applyAlignment="1">
      <alignment vertical="center"/>
    </xf>
    <xf numFmtId="183" fontId="5" fillId="3" borderId="104" xfId="85" applyNumberFormat="1" applyFont="1" applyFill="1" applyBorder="1" applyAlignment="1">
      <alignment vertical="center"/>
    </xf>
    <xf numFmtId="37" fontId="5" fillId="0" borderId="370" xfId="85" applyFont="1" applyFill="1" applyBorder="1" applyAlignment="1" applyProtection="1">
      <alignment vertical="center"/>
      <protection locked="0"/>
    </xf>
    <xf numFmtId="37" fontId="5" fillId="0" borderId="5" xfId="85" applyFont="1" applyFill="1" applyBorder="1" applyAlignment="1" applyProtection="1">
      <alignment vertical="center"/>
      <protection locked="0"/>
    </xf>
    <xf numFmtId="183" fontId="5" fillId="0" borderId="371" xfId="85" applyNumberFormat="1" applyFont="1" applyFill="1" applyBorder="1" applyAlignment="1" applyProtection="1">
      <alignment vertical="center"/>
      <protection locked="0"/>
    </xf>
    <xf numFmtId="183" fontId="5" fillId="0" borderId="69" xfId="85" applyNumberFormat="1" applyFont="1" applyFill="1" applyBorder="1" applyAlignment="1" applyProtection="1">
      <alignment vertical="center"/>
      <protection locked="0"/>
    </xf>
    <xf numFmtId="37" fontId="5" fillId="3" borderId="372" xfId="85" applyFont="1" applyFill="1" applyBorder="1" applyAlignment="1">
      <alignment vertical="center"/>
    </xf>
    <xf numFmtId="37" fontId="5" fillId="3" borderId="373" xfId="85" applyFont="1" applyFill="1" applyBorder="1" applyAlignment="1">
      <alignment vertical="center"/>
    </xf>
    <xf numFmtId="183" fontId="5" fillId="3" borderId="374" xfId="85" applyNumberFormat="1" applyFont="1" applyFill="1" applyBorder="1" applyAlignment="1">
      <alignment vertical="center"/>
    </xf>
    <xf numFmtId="183" fontId="5" fillId="3" borderId="375" xfId="85" applyNumberFormat="1" applyFont="1" applyFill="1" applyBorder="1" applyAlignment="1">
      <alignment vertical="center"/>
    </xf>
    <xf numFmtId="37" fontId="7" fillId="0" borderId="307" xfId="85" applyFont="1" applyFill="1" applyBorder="1" applyAlignment="1">
      <alignment horizontal="center" vertical="center"/>
    </xf>
    <xf numFmtId="189" fontId="8" fillId="3" borderId="359" xfId="85" applyNumberFormat="1" applyFont="1" applyFill="1" applyBorder="1" applyAlignment="1">
      <alignment vertical="center"/>
    </xf>
    <xf numFmtId="37" fontId="5" fillId="0" borderId="289" xfId="85" applyFont="1" applyFill="1" applyBorder="1" applyAlignment="1" applyProtection="1">
      <alignment vertical="center"/>
      <protection locked="0"/>
    </xf>
    <xf numFmtId="183" fontId="5" fillId="0" borderId="326" xfId="85" applyNumberFormat="1" applyFont="1" applyFill="1" applyBorder="1" applyAlignment="1" applyProtection="1">
      <alignment vertical="center"/>
      <protection locked="0"/>
    </xf>
    <xf numFmtId="37" fontId="5" fillId="0" borderId="290" xfId="85" applyFont="1" applyFill="1" applyBorder="1" applyAlignment="1" applyProtection="1">
      <alignment vertical="center"/>
      <protection locked="0"/>
    </xf>
    <xf numFmtId="183" fontId="5" fillId="0" borderId="106" xfId="85" applyNumberFormat="1" applyFont="1" applyFill="1" applyBorder="1" applyAlignment="1" applyProtection="1">
      <alignment vertical="center"/>
      <protection locked="0"/>
    </xf>
    <xf numFmtId="37" fontId="5" fillId="0" borderId="291" xfId="85" applyFont="1" applyFill="1" applyBorder="1" applyAlignment="1" applyProtection="1">
      <alignment vertical="center"/>
      <protection locked="0"/>
    </xf>
    <xf numFmtId="183" fontId="5" fillId="0" borderId="327" xfId="85" applyNumberFormat="1" applyFont="1" applyFill="1" applyBorder="1" applyAlignment="1" applyProtection="1">
      <alignment vertical="center"/>
      <protection locked="0"/>
    </xf>
    <xf numFmtId="37" fontId="5" fillId="0" borderId="291" xfId="85" applyFont="1" applyFill="1" applyBorder="1" applyAlignment="1">
      <alignment vertical="center"/>
    </xf>
    <xf numFmtId="183" fontId="5" fillId="0" borderId="327" xfId="85" applyNumberFormat="1" applyFont="1" applyFill="1" applyBorder="1" applyAlignment="1">
      <alignment vertical="center"/>
    </xf>
    <xf numFmtId="37" fontId="5" fillId="0" borderId="292" xfId="85" applyFont="1" applyFill="1" applyBorder="1" applyAlignment="1" applyProtection="1">
      <alignment vertical="center"/>
      <protection locked="0"/>
    </xf>
    <xf numFmtId="183" fontId="5" fillId="0" borderId="328" xfId="85" applyNumberFormat="1" applyFont="1" applyFill="1" applyBorder="1" applyAlignment="1" applyProtection="1">
      <alignment vertical="center"/>
      <protection locked="0"/>
    </xf>
    <xf numFmtId="37" fontId="5" fillId="3" borderId="293" xfId="85" applyFont="1" applyFill="1" applyBorder="1" applyAlignment="1">
      <alignment vertical="center"/>
    </xf>
    <xf numFmtId="183" fontId="5" fillId="3" borderId="108" xfId="85" applyNumberFormat="1" applyFont="1" applyFill="1" applyBorder="1" applyAlignment="1">
      <alignment vertical="center"/>
    </xf>
    <xf numFmtId="37" fontId="5" fillId="0" borderId="336" xfId="85" applyFont="1" applyFill="1" applyBorder="1" applyAlignment="1" applyProtection="1">
      <alignment vertical="center"/>
      <protection locked="0"/>
    </xf>
    <xf numFmtId="183" fontId="5" fillId="0" borderId="107" xfId="85" applyNumberFormat="1" applyFont="1" applyFill="1" applyBorder="1" applyAlignment="1" applyProtection="1">
      <alignment vertical="center"/>
      <protection locked="0"/>
    </xf>
    <xf numFmtId="37" fontId="5" fillId="3" borderId="376" xfId="85" applyFont="1" applyFill="1" applyBorder="1" applyAlignment="1">
      <alignment vertical="center"/>
    </xf>
    <xf numFmtId="183" fontId="5" fillId="3" borderId="377" xfId="85" applyNumberFormat="1" applyFont="1" applyFill="1" applyBorder="1" applyAlignment="1">
      <alignment vertical="center"/>
    </xf>
    <xf numFmtId="37" fontId="5" fillId="3" borderId="378" xfId="85" applyFont="1" applyFill="1" applyBorder="1" applyAlignment="1">
      <alignment vertical="center"/>
    </xf>
    <xf numFmtId="183" fontId="5" fillId="3" borderId="379" xfId="85" applyNumberFormat="1" applyFont="1" applyFill="1" applyBorder="1" applyAlignment="1">
      <alignment vertical="center"/>
    </xf>
    <xf numFmtId="188" fontId="7" fillId="0" borderId="345" xfId="85" applyNumberFormat="1" applyFont="1" applyFill="1" applyBorder="1" applyAlignment="1" applyProtection="1">
      <alignment vertical="center"/>
      <protection locked="0"/>
    </xf>
    <xf numFmtId="188" fontId="7" fillId="0" borderId="341" xfId="85" applyNumberFormat="1" applyFont="1" applyFill="1" applyBorder="1" applyAlignment="1" applyProtection="1">
      <alignment vertical="center"/>
      <protection locked="0"/>
    </xf>
    <xf numFmtId="188" fontId="7" fillId="0" borderId="342" xfId="85" applyNumberFormat="1" applyFont="1" applyFill="1" applyBorder="1" applyAlignment="1" applyProtection="1">
      <alignment vertical="center"/>
      <protection locked="0"/>
    </xf>
    <xf numFmtId="188" fontId="7" fillId="0" borderId="342" xfId="85" applyNumberFormat="1" applyFont="1" applyFill="1" applyBorder="1" applyAlignment="1">
      <alignment vertical="center"/>
    </xf>
    <xf numFmtId="188" fontId="7" fillId="0" borderId="343" xfId="85" applyNumberFormat="1" applyFont="1" applyFill="1" applyBorder="1" applyAlignment="1" applyProtection="1">
      <alignment vertical="center"/>
      <protection locked="0"/>
    </xf>
    <xf numFmtId="188" fontId="7" fillId="3" borderId="344" xfId="85" applyNumberFormat="1" applyFont="1" applyFill="1" applyBorder="1" applyAlignment="1">
      <alignment vertical="center"/>
    </xf>
    <xf numFmtId="188" fontId="7" fillId="0" borderId="346" xfId="85" applyNumberFormat="1" applyFont="1" applyFill="1" applyBorder="1" applyAlignment="1" applyProtection="1">
      <alignment vertical="center"/>
      <protection locked="0"/>
    </xf>
    <xf numFmtId="188" fontId="7" fillId="3" borderId="347" xfId="85" applyNumberFormat="1" applyFont="1" applyFill="1" applyBorder="1" applyAlignment="1">
      <alignment vertical="center"/>
    </xf>
    <xf numFmtId="37" fontId="7" fillId="0" borderId="380" xfId="85" applyFont="1" applyFill="1" applyBorder="1" applyAlignment="1">
      <alignment horizontal="center" vertical="center"/>
    </xf>
    <xf numFmtId="188" fontId="7" fillId="0" borderId="21" xfId="85" applyNumberFormat="1" applyFont="1" applyFill="1" applyBorder="1" applyAlignment="1" applyProtection="1">
      <alignment vertical="center"/>
      <protection locked="0"/>
    </xf>
    <xf numFmtId="188" fontId="7" fillId="0" borderId="24" xfId="85" applyNumberFormat="1" applyFont="1" applyFill="1" applyBorder="1" applyAlignment="1" applyProtection="1">
      <alignment vertical="center"/>
      <protection locked="0"/>
    </xf>
    <xf numFmtId="188" fontId="7" fillId="0" borderId="27" xfId="85" applyNumberFormat="1" applyFont="1" applyFill="1" applyBorder="1" applyAlignment="1" applyProtection="1">
      <alignment vertical="center"/>
      <protection locked="0"/>
    </xf>
    <xf numFmtId="188" fontId="7" fillId="0" borderId="27" xfId="85" applyNumberFormat="1" applyFont="1" applyFill="1" applyBorder="1" applyAlignment="1">
      <alignment vertical="center"/>
    </xf>
    <xf numFmtId="188" fontId="7" fillId="0" borderId="31" xfId="85" applyNumberFormat="1" applyFont="1" applyFill="1" applyBorder="1" applyAlignment="1" applyProtection="1">
      <alignment vertical="center"/>
      <protection locked="0"/>
    </xf>
    <xf numFmtId="183" fontId="8" fillId="3" borderId="55" xfId="85" applyNumberFormat="1" applyFont="1" applyFill="1" applyBorder="1" applyAlignment="1">
      <alignment vertical="center" shrinkToFit="1"/>
    </xf>
    <xf numFmtId="188" fontId="7" fillId="3" borderId="34" xfId="85" applyNumberFormat="1" applyFont="1" applyFill="1" applyBorder="1" applyAlignment="1">
      <alignment vertical="center"/>
    </xf>
    <xf numFmtId="188" fontId="7" fillId="0" borderId="38" xfId="85" applyNumberFormat="1" applyFont="1" applyFill="1" applyBorder="1" applyAlignment="1" applyProtection="1">
      <alignment vertical="center"/>
      <protection locked="0"/>
    </xf>
    <xf numFmtId="37" fontId="8" fillId="3" borderId="57" xfId="85" applyFont="1" applyFill="1" applyBorder="1" applyAlignment="1">
      <alignment vertical="center"/>
    </xf>
    <xf numFmtId="188" fontId="7" fillId="3" borderId="73" xfId="85" applyNumberFormat="1" applyFont="1" applyFill="1" applyBorder="1" applyAlignment="1">
      <alignment vertical="center"/>
    </xf>
    <xf numFmtId="188" fontId="5" fillId="0" borderId="0" xfId="85" applyNumberFormat="1" applyFont="1" applyFill="1" applyAlignment="1">
      <alignment vertical="center"/>
    </xf>
    <xf numFmtId="188" fontId="8" fillId="0" borderId="0" xfId="85" applyNumberFormat="1" applyFont="1" applyFill="1" applyAlignment="1">
      <alignment vertical="center"/>
    </xf>
    <xf numFmtId="188" fontId="8" fillId="0" borderId="0" xfId="85" applyNumberFormat="1" applyFont="1" applyAlignment="1">
      <alignment vertical="center"/>
    </xf>
    <xf numFmtId="188" fontId="5" fillId="0" borderId="0" xfId="85" applyNumberFormat="1" applyFont="1" applyAlignment="1">
      <alignment vertical="center"/>
    </xf>
    <xf numFmtId="37" fontId="7" fillId="0" borderId="50" xfId="85" applyFont="1" applyFill="1" applyBorder="1" applyAlignment="1">
      <alignment horizontal="center" vertical="center"/>
    </xf>
    <xf numFmtId="37" fontId="7" fillId="0" borderId="264" xfId="85" applyFont="1" applyFill="1" applyBorder="1" applyAlignment="1">
      <alignment horizontal="center" vertical="center"/>
    </xf>
    <xf numFmtId="184" fontId="5" fillId="0" borderId="77" xfId="66" applyNumberFormat="1" applyFont="1" applyFill="1" applyBorder="1" applyAlignment="1">
      <alignment vertical="center" shrinkToFit="1"/>
    </xf>
    <xf numFmtId="184" fontId="5" fillId="0" borderId="78" xfId="66" applyNumberFormat="1" applyFont="1" applyFill="1" applyBorder="1" applyAlignment="1">
      <alignment vertical="center" shrinkToFit="1"/>
    </xf>
    <xf numFmtId="184" fontId="5" fillId="0" borderId="0" xfId="66" applyNumberFormat="1" applyFont="1" applyFill="1" applyBorder="1" applyAlignment="1">
      <alignment vertical="center" shrinkToFit="1"/>
    </xf>
    <xf numFmtId="184" fontId="5" fillId="0" borderId="79" xfId="66" applyNumberFormat="1" applyFont="1" applyFill="1" applyBorder="1" applyAlignment="1">
      <alignment vertical="center" shrinkToFit="1"/>
    </xf>
    <xf numFmtId="184" fontId="5" fillId="5" borderId="90" xfId="66" applyNumberFormat="1" applyFont="1" applyFill="1" applyBorder="1" applyAlignment="1">
      <alignment vertical="center" shrinkToFit="1"/>
    </xf>
    <xf numFmtId="184" fontId="5" fillId="0" borderId="80" xfId="66" applyNumberFormat="1" applyFont="1" applyFill="1" applyBorder="1" applyAlignment="1">
      <alignment vertical="center" shrinkToFit="1"/>
    </xf>
    <xf numFmtId="184" fontId="5" fillId="0" borderId="91" xfId="66" applyNumberFormat="1" applyFont="1" applyFill="1" applyBorder="1" applyAlignment="1">
      <alignment vertical="center" shrinkToFit="1"/>
    </xf>
    <xf numFmtId="184" fontId="5" fillId="5" borderId="0" xfId="66" applyNumberFormat="1" applyFont="1" applyFill="1" applyBorder="1" applyAlignment="1">
      <alignment vertical="center" shrinkToFit="1"/>
    </xf>
    <xf numFmtId="184" fontId="7" fillId="0" borderId="381" xfId="66" applyNumberFormat="1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87" fontId="7" fillId="0" borderId="387" xfId="0" applyNumberFormat="1" applyFont="1" applyBorder="1" applyAlignment="1">
      <alignment vertical="center"/>
    </xf>
    <xf numFmtId="187" fontId="7" fillId="0" borderId="388" xfId="0" applyNumberFormat="1" applyFont="1" applyBorder="1" applyAlignment="1">
      <alignment vertical="center"/>
    </xf>
    <xf numFmtId="187" fontId="7" fillId="0" borderId="389" xfId="0" applyNumberFormat="1" applyFont="1" applyBorder="1" applyAlignment="1">
      <alignment vertical="center"/>
    </xf>
    <xf numFmtId="187" fontId="7" fillId="0" borderId="383" xfId="0" applyNumberFormat="1" applyFont="1" applyBorder="1" applyAlignment="1">
      <alignment vertical="center"/>
    </xf>
    <xf numFmtId="187" fontId="7" fillId="0" borderId="18" xfId="0" applyNumberFormat="1" applyFont="1" applyBorder="1" applyAlignment="1">
      <alignment vertical="center"/>
    </xf>
    <xf numFmtId="187" fontId="7" fillId="0" borderId="385" xfId="0" applyNumberFormat="1" applyFont="1" applyBorder="1" applyAlignment="1">
      <alignment vertical="center"/>
    </xf>
    <xf numFmtId="187" fontId="7" fillId="0" borderId="17" xfId="0" applyNumberFormat="1" applyFont="1" applyBorder="1" applyAlignment="1">
      <alignment vertical="center"/>
    </xf>
    <xf numFmtId="187" fontId="7" fillId="0" borderId="384" xfId="0" applyNumberFormat="1" applyFont="1" applyBorder="1" applyAlignment="1">
      <alignment vertical="center"/>
    </xf>
    <xf numFmtId="187" fontId="7" fillId="0" borderId="19" xfId="0" applyNumberFormat="1" applyFont="1" applyBorder="1" applyAlignment="1">
      <alignment vertical="center"/>
    </xf>
    <xf numFmtId="181" fontId="7" fillId="0" borderId="0" xfId="0" applyNumberFormat="1" applyFont="1" applyAlignment="1">
      <alignment shrinkToFit="1"/>
    </xf>
    <xf numFmtId="0" fontId="5" fillId="0" borderId="0" xfId="0" applyFont="1" applyBorder="1"/>
    <xf numFmtId="0" fontId="12" fillId="0" borderId="0" xfId="0" applyFont="1" applyBorder="1"/>
    <xf numFmtId="0" fontId="5" fillId="0" borderId="401" xfId="0" applyFont="1" applyBorder="1"/>
    <xf numFmtId="49" fontId="12" fillId="0" borderId="402" xfId="0" applyNumberFormat="1" applyFont="1" applyBorder="1"/>
    <xf numFmtId="0" fontId="12" fillId="0" borderId="386" xfId="0" applyNumberFormat="1" applyFont="1" applyBorder="1" applyAlignment="1" applyProtection="1">
      <alignment horizontal="center" vertical="center"/>
      <protection locked="0"/>
    </xf>
    <xf numFmtId="0" fontId="5" fillId="0" borderId="314" xfId="0" applyNumberFormat="1" applyFont="1" applyBorder="1" applyAlignment="1" applyProtection="1">
      <alignment horizontal="center" vertical="center"/>
      <protection locked="0"/>
    </xf>
    <xf numFmtId="0" fontId="12" fillId="0" borderId="314" xfId="0" applyNumberFormat="1" applyFont="1" applyBorder="1" applyAlignment="1" applyProtection="1">
      <alignment horizontal="center" vertical="center"/>
      <protection locked="0"/>
    </xf>
    <xf numFmtId="0" fontId="12" fillId="0" borderId="401" xfId="0" applyNumberFormat="1" applyFont="1" applyFill="1" applyBorder="1" applyAlignment="1" applyProtection="1">
      <alignment horizontal="center" vertical="center"/>
      <protection locked="0"/>
    </xf>
    <xf numFmtId="0" fontId="12" fillId="0" borderId="402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/>
    </xf>
    <xf numFmtId="37" fontId="7" fillId="2" borderId="33" xfId="85" applyFont="1" applyFill="1" applyBorder="1" applyAlignment="1">
      <alignment horizontal="center" vertical="center" shrinkToFit="1"/>
    </xf>
    <xf numFmtId="37" fontId="7" fillId="2" borderId="403" xfId="85" applyFont="1" applyFill="1" applyBorder="1" applyAlignment="1">
      <alignment horizontal="center" vertical="center" shrinkToFit="1"/>
    </xf>
    <xf numFmtId="0" fontId="8" fillId="0" borderId="0" xfId="0" applyFont="1" applyBorder="1"/>
    <xf numFmtId="37" fontId="7" fillId="0" borderId="404" xfId="85" applyFont="1" applyFill="1" applyBorder="1" applyAlignment="1">
      <alignment horizontal="center" vertical="center" shrinkToFit="1"/>
    </xf>
    <xf numFmtId="37" fontId="7" fillId="0" borderId="405" xfId="85" applyFont="1" applyFill="1" applyBorder="1" applyAlignment="1">
      <alignment horizontal="center" vertical="center" shrinkToFit="1"/>
    </xf>
    <xf numFmtId="37" fontId="7" fillId="0" borderId="406" xfId="85" applyFont="1" applyFill="1" applyBorder="1" applyAlignment="1">
      <alignment horizontal="center" vertical="center" shrinkToFit="1"/>
    </xf>
    <xf numFmtId="0" fontId="12" fillId="0" borderId="407" xfId="0" applyNumberFormat="1" applyFont="1" applyFill="1" applyBorder="1" applyAlignment="1" applyProtection="1">
      <alignment horizontal="center" vertical="center"/>
      <protection locked="0"/>
    </xf>
    <xf numFmtId="0" fontId="12" fillId="6" borderId="408" xfId="0" applyNumberFormat="1" applyFont="1" applyFill="1" applyBorder="1" applyAlignment="1" applyProtection="1">
      <alignment horizontal="center" vertical="center"/>
      <protection locked="0"/>
    </xf>
    <xf numFmtId="0" fontId="12" fillId="6" borderId="409" xfId="0" applyNumberFormat="1" applyFont="1" applyFill="1" applyBorder="1" applyAlignment="1" applyProtection="1">
      <alignment horizontal="center" vertical="center"/>
      <protection locked="0"/>
    </xf>
    <xf numFmtId="0" fontId="12" fillId="6" borderId="410" xfId="0" applyNumberFormat="1" applyFont="1" applyFill="1" applyBorder="1" applyAlignment="1" applyProtection="1">
      <alignment horizontal="center" vertical="center"/>
      <protection locked="0"/>
    </xf>
    <xf numFmtId="0" fontId="12" fillId="6" borderId="411" xfId="0" applyNumberFormat="1" applyFont="1" applyFill="1" applyBorder="1" applyAlignment="1" applyProtection="1">
      <alignment horizontal="center" vertical="center"/>
      <protection locked="0"/>
    </xf>
    <xf numFmtId="0" fontId="12" fillId="6" borderId="390" xfId="0" applyNumberFormat="1" applyFont="1" applyFill="1" applyBorder="1" applyAlignment="1" applyProtection="1">
      <alignment horizontal="center" vertical="center"/>
      <protection locked="0"/>
    </xf>
    <xf numFmtId="0" fontId="12" fillId="0" borderId="41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/>
    <xf numFmtId="0" fontId="5" fillId="0" borderId="401" xfId="0" applyFont="1" applyFill="1" applyBorder="1"/>
    <xf numFmtId="0" fontId="5" fillId="0" borderId="382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>
      <alignment horizontal="center"/>
    </xf>
    <xf numFmtId="0" fontId="5" fillId="0" borderId="0" xfId="0" applyFont="1" applyFill="1" applyBorder="1"/>
    <xf numFmtId="49" fontId="12" fillId="0" borderId="413" xfId="0" applyNumberFormat="1" applyFont="1" applyFill="1" applyBorder="1"/>
    <xf numFmtId="0" fontId="12" fillId="0" borderId="0" xfId="0" applyFont="1" applyFill="1" applyBorder="1"/>
    <xf numFmtId="49" fontId="12" fillId="0" borderId="402" xfId="0" applyNumberFormat="1" applyFont="1" applyFill="1" applyBorder="1"/>
    <xf numFmtId="0" fontId="7" fillId="0" borderId="414" xfId="0" applyFont="1" applyFill="1" applyBorder="1" applyAlignment="1">
      <alignment horizontal="center"/>
    </xf>
    <xf numFmtId="0" fontId="7" fillId="0" borderId="415" xfId="0" applyFont="1" applyFill="1" applyBorder="1" applyAlignment="1">
      <alignment horizontal="center"/>
    </xf>
    <xf numFmtId="37" fontId="7" fillId="0" borderId="416" xfId="85" applyFont="1" applyFill="1" applyBorder="1" applyAlignment="1">
      <alignment horizontal="center" vertical="center" shrinkToFit="1"/>
    </xf>
    <xf numFmtId="37" fontId="7" fillId="0" borderId="417" xfId="85" applyFont="1" applyFill="1" applyBorder="1" applyAlignment="1">
      <alignment horizontal="center" vertical="center" shrinkToFit="1"/>
    </xf>
    <xf numFmtId="181" fontId="7" fillId="0" borderId="0" xfId="0" applyNumberFormat="1" applyFont="1" applyFill="1" applyAlignment="1">
      <alignment shrinkToFit="1"/>
    </xf>
    <xf numFmtId="191" fontId="7" fillId="0" borderId="0" xfId="0" applyNumberFormat="1" applyFont="1" applyFill="1" applyAlignment="1">
      <alignment vertical="center"/>
    </xf>
    <xf numFmtId="180" fontId="8" fillId="0" borderId="105" xfId="85" applyNumberFormat="1" applyFont="1" applyFill="1" applyBorder="1" applyAlignment="1">
      <alignment vertical="center" shrinkToFit="1"/>
    </xf>
    <xf numFmtId="37" fontId="7" fillId="0" borderId="129" xfId="66" applyNumberFormat="1" applyFont="1" applyFill="1" applyBorder="1" applyAlignment="1">
      <alignment vertical="center" shrinkToFit="1"/>
    </xf>
    <xf numFmtId="37" fontId="7" fillId="0" borderId="130" xfId="66" applyNumberFormat="1" applyFont="1" applyFill="1" applyBorder="1" applyAlignment="1">
      <alignment vertical="center" shrinkToFit="1"/>
    </xf>
    <xf numFmtId="37" fontId="7" fillId="0" borderId="131" xfId="66" applyNumberFormat="1" applyFont="1" applyFill="1" applyBorder="1" applyAlignment="1">
      <alignment vertical="center" shrinkToFit="1"/>
    </xf>
    <xf numFmtId="37" fontId="7" fillId="0" borderId="132" xfId="66" applyNumberFormat="1" applyFont="1" applyFill="1" applyBorder="1" applyAlignment="1">
      <alignment vertical="center" shrinkToFit="1"/>
    </xf>
    <xf numFmtId="37" fontId="7" fillId="5" borderId="93" xfId="66" applyNumberFormat="1" applyFont="1" applyFill="1" applyBorder="1" applyAlignment="1">
      <alignment vertical="center" shrinkToFit="1"/>
    </xf>
    <xf numFmtId="37" fontId="7" fillId="0" borderId="133" xfId="66" applyNumberFormat="1" applyFont="1" applyFill="1" applyBorder="1" applyAlignment="1">
      <alignment vertical="center" shrinkToFit="1"/>
    </xf>
    <xf numFmtId="37" fontId="7" fillId="0" borderId="134" xfId="66" applyNumberFormat="1" applyFont="1" applyFill="1" applyBorder="1" applyAlignment="1">
      <alignment vertical="center" shrinkToFit="1"/>
    </xf>
    <xf numFmtId="37" fontId="7" fillId="5" borderId="92" xfId="66" applyNumberFormat="1" applyFont="1" applyFill="1" applyBorder="1" applyAlignment="1">
      <alignment vertical="center" shrinkToFit="1"/>
    </xf>
    <xf numFmtId="184" fontId="13" fillId="0" borderId="97" xfId="66" applyNumberFormat="1" applyFont="1" applyFill="1" applyBorder="1" applyAlignment="1">
      <alignment vertical="center" shrinkToFit="1"/>
    </xf>
    <xf numFmtId="184" fontId="13" fillId="0" borderId="98" xfId="66" applyNumberFormat="1" applyFont="1" applyFill="1" applyBorder="1" applyAlignment="1">
      <alignment vertical="center" shrinkToFit="1"/>
    </xf>
    <xf numFmtId="184" fontId="13" fillId="0" borderId="99" xfId="66" applyNumberFormat="1" applyFont="1" applyFill="1" applyBorder="1" applyAlignment="1">
      <alignment vertical="center" shrinkToFit="1"/>
    </xf>
    <xf numFmtId="184" fontId="13" fillId="0" borderId="100" xfId="66" applyNumberFormat="1" applyFont="1" applyFill="1" applyBorder="1" applyAlignment="1">
      <alignment vertical="center" shrinkToFit="1"/>
    </xf>
    <xf numFmtId="184" fontId="13" fillId="5" borderId="101" xfId="66" applyNumberFormat="1" applyFont="1" applyFill="1" applyBorder="1" applyAlignment="1">
      <alignment vertical="center" shrinkToFit="1"/>
    </xf>
    <xf numFmtId="184" fontId="13" fillId="0" borderId="102" xfId="66" applyNumberFormat="1" applyFont="1" applyFill="1" applyBorder="1" applyAlignment="1">
      <alignment vertical="center" shrinkToFit="1"/>
    </xf>
    <xf numFmtId="184" fontId="13" fillId="0" borderId="103" xfId="66" applyNumberFormat="1" applyFont="1" applyFill="1" applyBorder="1" applyAlignment="1">
      <alignment vertical="center" shrinkToFit="1"/>
    </xf>
    <xf numFmtId="184" fontId="13" fillId="5" borderId="99" xfId="66" applyNumberFormat="1" applyFont="1" applyFill="1" applyBorder="1" applyAlignment="1">
      <alignment vertical="center" shrinkToFit="1"/>
    </xf>
    <xf numFmtId="184" fontId="7" fillId="5" borderId="159" xfId="66" applyNumberFormat="1" applyFont="1" applyFill="1" applyBorder="1" applyAlignment="1">
      <alignment vertical="center" shrinkToFit="1"/>
    </xf>
    <xf numFmtId="184" fontId="7" fillId="5" borderId="176" xfId="66" applyNumberFormat="1" applyFont="1" applyFill="1" applyBorder="1" applyAlignment="1">
      <alignment vertical="center" shrinkToFit="1"/>
    </xf>
    <xf numFmtId="184" fontId="7" fillId="0" borderId="129" xfId="66" applyNumberFormat="1" applyFont="1" applyFill="1" applyBorder="1" applyAlignment="1">
      <alignment vertical="center" shrinkToFit="1"/>
    </xf>
    <xf numFmtId="184" fontId="7" fillId="0" borderId="130" xfId="66" applyNumberFormat="1" applyFont="1" applyFill="1" applyBorder="1" applyAlignment="1">
      <alignment vertical="center" shrinkToFit="1"/>
    </xf>
    <xf numFmtId="184" fontId="7" fillId="0" borderId="131" xfId="66" applyNumberFormat="1" applyFont="1" applyFill="1" applyBorder="1" applyAlignment="1">
      <alignment vertical="center" shrinkToFit="1"/>
    </xf>
    <xf numFmtId="184" fontId="7" fillId="0" borderId="132" xfId="66" applyNumberFormat="1" applyFont="1" applyFill="1" applyBorder="1" applyAlignment="1">
      <alignment vertical="center" shrinkToFit="1"/>
    </xf>
    <xf numFmtId="184" fontId="7" fillId="0" borderId="133" xfId="66" applyNumberFormat="1" applyFont="1" applyFill="1" applyBorder="1" applyAlignment="1">
      <alignment vertical="center" shrinkToFit="1"/>
    </xf>
    <xf numFmtId="184" fontId="7" fillId="0" borderId="134" xfId="66" applyNumberFormat="1" applyFont="1" applyFill="1" applyBorder="1" applyAlignment="1">
      <alignment vertical="center" shrinkToFit="1"/>
    </xf>
    <xf numFmtId="37" fontId="5" fillId="5" borderId="159" xfId="66" applyNumberFormat="1" applyFont="1" applyFill="1" applyBorder="1" applyAlignment="1">
      <alignment vertical="center" shrinkToFit="1"/>
    </xf>
    <xf numFmtId="37" fontId="5" fillId="5" borderId="131" xfId="66" applyNumberFormat="1" applyFont="1" applyFill="1" applyBorder="1" applyAlignment="1">
      <alignment vertical="center" shrinkToFit="1"/>
    </xf>
    <xf numFmtId="180" fontId="7" fillId="0" borderId="210" xfId="66" applyNumberFormat="1" applyFont="1" applyFill="1" applyBorder="1" applyAlignment="1">
      <alignment horizontal="right" vertical="center" shrinkToFit="1"/>
    </xf>
    <xf numFmtId="180" fontId="7" fillId="0" borderId="196" xfId="66" applyNumberFormat="1" applyFont="1" applyFill="1" applyBorder="1" applyAlignment="1">
      <alignment horizontal="right" vertical="center" shrinkToFit="1"/>
    </xf>
    <xf numFmtId="180" fontId="7" fillId="0" borderId="248" xfId="66" applyNumberFormat="1" applyFont="1" applyFill="1" applyBorder="1" applyAlignment="1">
      <alignment horizontal="right" vertical="center" shrinkToFit="1"/>
    </xf>
    <xf numFmtId="180" fontId="7" fillId="0" borderId="201" xfId="66" applyNumberFormat="1" applyFont="1" applyFill="1" applyBorder="1" applyAlignment="1">
      <alignment horizontal="right" vertical="center" shrinkToFit="1"/>
    </xf>
    <xf numFmtId="37" fontId="47" fillId="2" borderId="10" xfId="85" applyFont="1" applyFill="1" applyBorder="1" applyAlignment="1">
      <alignment horizontal="center" vertical="center"/>
    </xf>
    <xf numFmtId="37" fontId="47" fillId="0" borderId="76" xfId="85" applyFont="1" applyFill="1" applyBorder="1" applyAlignment="1">
      <alignment horizontal="center" vertical="center"/>
    </xf>
    <xf numFmtId="37" fontId="48" fillId="2" borderId="21" xfId="85" applyFont="1" applyFill="1" applyBorder="1" applyAlignment="1">
      <alignment vertical="center"/>
    </xf>
    <xf numFmtId="37" fontId="48" fillId="2" borderId="24" xfId="85" applyFont="1" applyFill="1" applyBorder="1" applyAlignment="1">
      <alignment vertical="center"/>
    </xf>
    <xf numFmtId="37" fontId="48" fillId="2" borderId="27" xfId="85" applyFont="1" applyFill="1" applyBorder="1" applyAlignment="1">
      <alignment vertical="center"/>
    </xf>
    <xf numFmtId="37" fontId="48" fillId="2" borderId="31" xfId="85" applyFont="1" applyFill="1" applyBorder="1" applyAlignment="1">
      <alignment vertical="center"/>
    </xf>
    <xf numFmtId="37" fontId="48" fillId="3" borderId="34" xfId="85" applyFont="1" applyFill="1" applyBorder="1" applyAlignment="1">
      <alignment vertical="center"/>
    </xf>
    <xf numFmtId="37" fontId="48" fillId="2" borderId="38" xfId="85" applyFont="1" applyFill="1" applyBorder="1" applyAlignment="1">
      <alignment vertical="center"/>
    </xf>
    <xf numFmtId="37" fontId="48" fillId="3" borderId="73" xfId="85" applyFont="1" applyFill="1" applyBorder="1" applyAlignment="1">
      <alignment vertical="center"/>
    </xf>
    <xf numFmtId="37" fontId="48" fillId="3" borderId="74" xfId="85" applyFont="1" applyFill="1" applyBorder="1" applyAlignment="1">
      <alignment vertical="center"/>
    </xf>
    <xf numFmtId="37" fontId="48" fillId="2" borderId="21" xfId="85" applyFont="1" applyFill="1" applyBorder="1" applyAlignment="1" applyProtection="1">
      <alignment vertical="center"/>
      <protection locked="0"/>
    </xf>
    <xf numFmtId="37" fontId="48" fillId="2" borderId="24" xfId="85" applyFont="1" applyFill="1" applyBorder="1" applyAlignment="1" applyProtection="1">
      <alignment vertical="center"/>
      <protection locked="0"/>
    </xf>
    <xf numFmtId="37" fontId="48" fillId="2" borderId="27" xfId="85" applyFont="1" applyFill="1" applyBorder="1" applyAlignment="1" applyProtection="1">
      <alignment vertical="center"/>
      <protection locked="0"/>
    </xf>
    <xf numFmtId="37" fontId="48" fillId="2" borderId="31" xfId="85" applyFont="1" applyFill="1" applyBorder="1" applyAlignment="1" applyProtection="1">
      <alignment vertical="center"/>
      <protection locked="0"/>
    </xf>
    <xf numFmtId="37" fontId="48" fillId="2" borderId="38" xfId="85" applyFont="1" applyFill="1" applyBorder="1" applyAlignment="1" applyProtection="1">
      <alignment vertical="center"/>
      <protection locked="0"/>
    </xf>
    <xf numFmtId="0" fontId="47" fillId="0" borderId="340" xfId="0" applyFont="1" applyBorder="1" applyAlignment="1">
      <alignment horizontal="center" vertical="center"/>
    </xf>
    <xf numFmtId="0" fontId="47" fillId="0" borderId="419" xfId="0" applyFont="1" applyBorder="1" applyAlignment="1">
      <alignment horizontal="center" vertical="center"/>
    </xf>
    <xf numFmtId="38" fontId="49" fillId="0" borderId="21" xfId="66" applyFont="1" applyFill="1" applyBorder="1" applyAlignment="1">
      <alignment vertical="center" shrinkToFit="1"/>
    </xf>
    <xf numFmtId="38" fontId="49" fillId="0" borderId="24" xfId="66" applyFont="1" applyFill="1" applyBorder="1" applyAlignment="1">
      <alignment vertical="center" shrinkToFit="1"/>
    </xf>
    <xf numFmtId="38" fontId="49" fillId="0" borderId="27" xfId="66" applyFont="1" applyFill="1" applyBorder="1" applyAlignment="1">
      <alignment vertical="center" shrinkToFit="1"/>
    </xf>
    <xf numFmtId="38" fontId="49" fillId="0" borderId="31" xfId="66" applyFont="1" applyFill="1" applyBorder="1" applyAlignment="1">
      <alignment vertical="center" shrinkToFit="1"/>
    </xf>
    <xf numFmtId="38" fontId="49" fillId="5" borderId="34" xfId="66" applyFont="1" applyFill="1" applyBorder="1" applyAlignment="1">
      <alignment vertical="center" shrinkToFit="1"/>
    </xf>
    <xf numFmtId="38" fontId="49" fillId="0" borderId="38" xfId="66" applyFont="1" applyFill="1" applyBorder="1" applyAlignment="1">
      <alignment vertical="center" shrinkToFit="1"/>
    </xf>
    <xf numFmtId="38" fontId="49" fillId="0" borderId="41" xfId="66" applyFont="1" applyFill="1" applyBorder="1" applyAlignment="1">
      <alignment vertical="center" shrinkToFit="1"/>
    </xf>
    <xf numFmtId="38" fontId="49" fillId="5" borderId="27" xfId="66" applyFont="1" applyFill="1" applyBorder="1" applyAlignment="1">
      <alignment vertical="center" shrinkToFit="1"/>
    </xf>
    <xf numFmtId="188" fontId="47" fillId="0" borderId="287" xfId="66" applyNumberFormat="1" applyFont="1" applyFill="1" applyBorder="1" applyAlignment="1">
      <alignment vertical="center" shrinkToFit="1"/>
    </xf>
    <xf numFmtId="38" fontId="50" fillId="0" borderId="97" xfId="66" applyFont="1" applyFill="1" applyBorder="1" applyAlignment="1">
      <alignment vertical="center" shrinkToFit="1"/>
    </xf>
    <xf numFmtId="38" fontId="50" fillId="0" borderId="98" xfId="66" applyFont="1" applyFill="1" applyBorder="1" applyAlignment="1">
      <alignment vertical="center" shrinkToFit="1"/>
    </xf>
    <xf numFmtId="38" fontId="50" fillId="0" borderId="99" xfId="66" applyFont="1" applyFill="1" applyBorder="1" applyAlignment="1">
      <alignment vertical="center" shrinkToFit="1"/>
    </xf>
    <xf numFmtId="38" fontId="50" fillId="0" borderId="100" xfId="66" applyFont="1" applyFill="1" applyBorder="1" applyAlignment="1">
      <alignment vertical="center" shrinkToFit="1"/>
    </xf>
    <xf numFmtId="38" fontId="50" fillId="5" borderId="101" xfId="66" applyFont="1" applyFill="1" applyBorder="1" applyAlignment="1">
      <alignment vertical="center" shrinkToFit="1"/>
    </xf>
    <xf numFmtId="38" fontId="50" fillId="0" borderId="102" xfId="66" applyFont="1" applyFill="1" applyBorder="1" applyAlignment="1">
      <alignment vertical="center" shrinkToFit="1"/>
    </xf>
    <xf numFmtId="38" fontId="50" fillId="0" borderId="103" xfId="66" applyFont="1" applyFill="1" applyBorder="1" applyAlignment="1">
      <alignment vertical="center" shrinkToFit="1"/>
    </xf>
    <xf numFmtId="38" fontId="50" fillId="5" borderId="99" xfId="66" applyFont="1" applyFill="1" applyBorder="1" applyAlignment="1">
      <alignment vertical="center" shrinkToFit="1"/>
    </xf>
    <xf numFmtId="188" fontId="47" fillId="0" borderId="283" xfId="66" applyNumberFormat="1" applyFont="1" applyFill="1" applyBorder="1" applyAlignment="1">
      <alignment vertical="center" shrinkToFit="1"/>
    </xf>
    <xf numFmtId="38" fontId="47" fillId="0" borderId="97" xfId="66" applyFont="1" applyFill="1" applyBorder="1" applyAlignment="1">
      <alignment vertical="center" shrinkToFit="1"/>
    </xf>
    <xf numFmtId="38" fontId="47" fillId="0" borderId="98" xfId="66" applyFont="1" applyFill="1" applyBorder="1" applyAlignment="1">
      <alignment vertical="center" shrinkToFit="1"/>
    </xf>
    <xf numFmtId="38" fontId="47" fillId="0" borderId="99" xfId="66" applyFont="1" applyFill="1" applyBorder="1" applyAlignment="1">
      <alignment vertical="center" shrinkToFit="1"/>
    </xf>
    <xf numFmtId="38" fontId="47" fillId="0" borderId="100" xfId="66" applyFont="1" applyFill="1" applyBorder="1" applyAlignment="1">
      <alignment vertical="center" shrinkToFit="1"/>
    </xf>
    <xf numFmtId="38" fontId="47" fillId="5" borderId="101" xfId="66" applyFont="1" applyFill="1" applyBorder="1" applyAlignment="1">
      <alignment vertical="center" shrinkToFit="1"/>
    </xf>
    <xf numFmtId="38" fontId="47" fillId="0" borderId="102" xfId="66" applyFont="1" applyFill="1" applyBorder="1" applyAlignment="1">
      <alignment vertical="center" shrinkToFit="1"/>
    </xf>
    <xf numFmtId="38" fontId="47" fillId="0" borderId="103" xfId="66" applyFont="1" applyFill="1" applyBorder="1" applyAlignment="1">
      <alignment vertical="center" shrinkToFit="1"/>
    </xf>
    <xf numFmtId="38" fontId="47" fillId="5" borderId="99" xfId="66" applyFont="1" applyFill="1" applyBorder="1" applyAlignment="1">
      <alignment vertical="center" shrinkToFit="1"/>
    </xf>
    <xf numFmtId="38" fontId="47" fillId="3" borderId="101" xfId="66" applyFont="1" applyFill="1" applyBorder="1" applyAlignment="1">
      <alignment vertical="center" shrinkToFit="1"/>
    </xf>
    <xf numFmtId="38" fontId="47" fillId="3" borderId="99" xfId="66" applyFont="1" applyFill="1" applyBorder="1" applyAlignment="1">
      <alignment vertical="center" shrinkToFit="1"/>
    </xf>
    <xf numFmtId="38" fontId="49" fillId="0" borderId="97" xfId="66" applyFont="1" applyFill="1" applyBorder="1" applyAlignment="1">
      <alignment vertical="center" shrinkToFit="1"/>
    </xf>
    <xf numFmtId="38" fontId="49" fillId="0" borderId="98" xfId="66" applyFont="1" applyFill="1" applyBorder="1" applyAlignment="1">
      <alignment vertical="center" shrinkToFit="1"/>
    </xf>
    <xf numFmtId="38" fontId="49" fillId="0" borderId="99" xfId="66" applyFont="1" applyFill="1" applyBorder="1" applyAlignment="1">
      <alignment vertical="center" shrinkToFit="1"/>
    </xf>
    <xf numFmtId="38" fontId="49" fillId="0" borderId="100" xfId="66" applyFont="1" applyFill="1" applyBorder="1" applyAlignment="1">
      <alignment vertical="center" shrinkToFit="1"/>
    </xf>
    <xf numFmtId="38" fontId="49" fillId="5" borderId="101" xfId="66" applyFont="1" applyFill="1" applyBorder="1" applyAlignment="1">
      <alignment vertical="center" shrinkToFit="1"/>
    </xf>
    <xf numFmtId="38" fontId="49" fillId="0" borderId="102" xfId="66" applyFont="1" applyFill="1" applyBorder="1" applyAlignment="1">
      <alignment vertical="center" shrinkToFit="1"/>
    </xf>
    <xf numFmtId="38" fontId="49" fillId="0" borderId="103" xfId="66" applyFont="1" applyFill="1" applyBorder="1" applyAlignment="1">
      <alignment vertical="center" shrinkToFit="1"/>
    </xf>
    <xf numFmtId="38" fontId="49" fillId="3" borderId="101" xfId="66" applyFont="1" applyFill="1" applyBorder="1" applyAlignment="1">
      <alignment vertical="center" shrinkToFit="1"/>
    </xf>
    <xf numFmtId="38" fontId="49" fillId="3" borderId="99" xfId="66" applyFont="1" applyFill="1" applyBorder="1" applyAlignment="1">
      <alignment vertical="center" shrinkToFit="1"/>
    </xf>
    <xf numFmtId="38" fontId="49" fillId="3" borderId="34" xfId="66" applyFont="1" applyFill="1" applyBorder="1" applyAlignment="1">
      <alignment vertical="center" shrinkToFit="1"/>
    </xf>
    <xf numFmtId="38" fontId="49" fillId="3" borderId="177" xfId="66" applyFont="1" applyFill="1" applyBorder="1" applyAlignment="1">
      <alignment vertical="center" shrinkToFit="1"/>
    </xf>
    <xf numFmtId="38" fontId="47" fillId="0" borderId="166" xfId="66" applyFont="1" applyFill="1" applyBorder="1" applyAlignment="1">
      <alignment vertical="center" shrinkToFit="1"/>
    </xf>
    <xf numFmtId="38" fontId="47" fillId="0" borderId="21" xfId="66" applyFont="1" applyFill="1" applyBorder="1" applyAlignment="1" applyProtection="1">
      <alignment vertical="center" shrinkToFit="1"/>
      <protection locked="0"/>
    </xf>
    <xf numFmtId="38" fontId="47" fillId="0" borderId="24" xfId="66" applyFont="1" applyFill="1" applyBorder="1" applyAlignment="1" applyProtection="1">
      <alignment vertical="center" shrinkToFit="1"/>
      <protection locked="0"/>
    </xf>
    <xf numFmtId="38" fontId="47" fillId="0" borderId="27" xfId="66" applyFont="1" applyFill="1" applyBorder="1" applyAlignment="1" applyProtection="1">
      <alignment vertical="center" shrinkToFit="1"/>
      <protection locked="0"/>
    </xf>
    <xf numFmtId="38" fontId="47" fillId="0" borderId="31" xfId="66" applyFont="1" applyFill="1" applyBorder="1" applyAlignment="1" applyProtection="1">
      <alignment vertical="center" shrinkToFit="1"/>
      <protection locked="0"/>
    </xf>
    <xf numFmtId="38" fontId="47" fillId="3" borderId="34" xfId="66" applyFont="1" applyFill="1" applyBorder="1" applyAlignment="1" applyProtection="1">
      <alignment vertical="center" shrinkToFit="1"/>
    </xf>
    <xf numFmtId="38" fontId="47" fillId="0" borderId="75" xfId="66" applyFont="1" applyFill="1" applyBorder="1" applyAlignment="1" applyProtection="1">
      <alignment vertical="center" shrinkToFit="1"/>
      <protection locked="0"/>
    </xf>
    <xf numFmtId="38" fontId="47" fillId="0" borderId="38" xfId="66" applyFont="1" applyFill="1" applyBorder="1" applyAlignment="1" applyProtection="1">
      <alignment vertical="center" shrinkToFit="1"/>
      <protection locked="0"/>
    </xf>
    <xf numFmtId="38" fontId="47" fillId="3" borderId="27" xfId="66" applyFont="1" applyFill="1" applyBorder="1" applyAlignment="1" applyProtection="1">
      <alignment vertical="center" shrinkToFit="1"/>
    </xf>
    <xf numFmtId="188" fontId="47" fillId="0" borderId="287" xfId="66" applyNumberFormat="1" applyFont="1" applyFill="1" applyBorder="1" applyAlignment="1" applyProtection="1">
      <alignment vertical="center" shrinkToFit="1"/>
    </xf>
    <xf numFmtId="38" fontId="47" fillId="0" borderId="21" xfId="66" applyFont="1" applyFill="1" applyBorder="1" applyAlignment="1">
      <alignment vertical="center" shrinkToFit="1"/>
    </xf>
    <xf numFmtId="38" fontId="47" fillId="0" borderId="24" xfId="66" applyFont="1" applyFill="1" applyBorder="1" applyAlignment="1">
      <alignment vertical="center" shrinkToFit="1"/>
    </xf>
    <xf numFmtId="38" fontId="47" fillId="0" borderId="27" xfId="66" applyFont="1" applyFill="1" applyBorder="1" applyAlignment="1">
      <alignment vertical="center" shrinkToFit="1"/>
    </xf>
    <xf numFmtId="38" fontId="47" fillId="0" borderId="31" xfId="66" applyFont="1" applyFill="1" applyBorder="1" applyAlignment="1">
      <alignment vertical="center" shrinkToFit="1"/>
    </xf>
    <xf numFmtId="38" fontId="47" fillId="3" borderId="34" xfId="66" applyFont="1" applyFill="1" applyBorder="1" applyAlignment="1">
      <alignment vertical="center" shrinkToFit="1"/>
    </xf>
    <xf numFmtId="38" fontId="47" fillId="0" borderId="38" xfId="66" applyFont="1" applyFill="1" applyBorder="1" applyAlignment="1">
      <alignment vertical="center" shrinkToFit="1"/>
    </xf>
    <xf numFmtId="38" fontId="47" fillId="0" borderId="41" xfId="66" applyFont="1" applyFill="1" applyBorder="1" applyAlignment="1">
      <alignment vertical="center" shrinkToFit="1"/>
    </xf>
    <xf numFmtId="38" fontId="47" fillId="3" borderId="27" xfId="66" applyFont="1" applyFill="1" applyBorder="1" applyAlignment="1">
      <alignment vertical="center" shrinkToFit="1"/>
    </xf>
    <xf numFmtId="38" fontId="51" fillId="0" borderId="97" xfId="66" applyFont="1" applyFill="1" applyBorder="1" applyAlignment="1">
      <alignment vertical="center" shrinkToFit="1"/>
    </xf>
    <xf numFmtId="38" fontId="51" fillId="0" borderId="98" xfId="66" applyFont="1" applyFill="1" applyBorder="1" applyAlignment="1">
      <alignment vertical="center" shrinkToFit="1"/>
    </xf>
    <xf numFmtId="38" fontId="51" fillId="0" borderId="99" xfId="66" applyFont="1" applyFill="1" applyBorder="1" applyAlignment="1">
      <alignment vertical="center" shrinkToFit="1"/>
    </xf>
    <xf numFmtId="38" fontId="51" fillId="0" borderId="100" xfId="66" applyFont="1" applyFill="1" applyBorder="1" applyAlignment="1">
      <alignment vertical="center" shrinkToFit="1"/>
    </xf>
    <xf numFmtId="38" fontId="51" fillId="5" borderId="101" xfId="66" applyFont="1" applyFill="1" applyBorder="1" applyAlignment="1">
      <alignment vertical="center" shrinkToFit="1"/>
    </xf>
    <xf numFmtId="38" fontId="51" fillId="0" borderId="102" xfId="66" applyFont="1" applyFill="1" applyBorder="1" applyAlignment="1">
      <alignment vertical="center" shrinkToFit="1"/>
    </xf>
    <xf numFmtId="38" fontId="51" fillId="0" borderId="103" xfId="66" applyFont="1" applyFill="1" applyBorder="1" applyAlignment="1">
      <alignment vertical="center" shrinkToFit="1"/>
    </xf>
    <xf numFmtId="38" fontId="51" fillId="3" borderId="101" xfId="66" applyFont="1" applyFill="1" applyBorder="1" applyAlignment="1">
      <alignment vertical="center" shrinkToFit="1"/>
    </xf>
    <xf numFmtId="38" fontId="51" fillId="3" borderId="99" xfId="66" applyFont="1" applyFill="1" applyBorder="1" applyAlignment="1">
      <alignment vertical="center" shrinkToFit="1"/>
    </xf>
    <xf numFmtId="38" fontId="51" fillId="0" borderId="135" xfId="66" applyFont="1" applyFill="1" applyBorder="1" applyAlignment="1">
      <alignment vertical="center" shrinkToFit="1"/>
    </xf>
    <xf numFmtId="38" fontId="51" fillId="0" borderId="136" xfId="66" applyFont="1" applyFill="1" applyBorder="1" applyAlignment="1">
      <alignment vertical="center" shrinkToFit="1"/>
    </xf>
    <xf numFmtId="38" fontId="51" fillId="0" borderId="137" xfId="66" applyFont="1" applyFill="1" applyBorder="1" applyAlignment="1">
      <alignment vertical="center" shrinkToFit="1"/>
    </xf>
    <xf numFmtId="38" fontId="51" fillId="0" borderId="138" xfId="66" applyFont="1" applyFill="1" applyBorder="1" applyAlignment="1">
      <alignment vertical="center" shrinkToFit="1"/>
    </xf>
    <xf numFmtId="38" fontId="51" fillId="5" borderId="139" xfId="66" applyFont="1" applyFill="1" applyBorder="1" applyAlignment="1">
      <alignment vertical="center" shrinkToFit="1"/>
    </xf>
    <xf numFmtId="38" fontId="51" fillId="0" borderId="140" xfId="66" applyFont="1" applyFill="1" applyBorder="1" applyAlignment="1">
      <alignment vertical="center" shrinkToFit="1"/>
    </xf>
    <xf numFmtId="38" fontId="51" fillId="0" borderId="141" xfId="66" applyFont="1" applyFill="1" applyBorder="1" applyAlignment="1">
      <alignment vertical="center" shrinkToFit="1"/>
    </xf>
    <xf numFmtId="38" fontId="51" fillId="3" borderId="139" xfId="66" applyFont="1" applyFill="1" applyBorder="1" applyAlignment="1">
      <alignment vertical="center" shrinkToFit="1"/>
    </xf>
    <xf numFmtId="38" fontId="51" fillId="3" borderId="137" xfId="66" applyFont="1" applyFill="1" applyBorder="1" applyAlignment="1">
      <alignment vertical="center" shrinkToFit="1"/>
    </xf>
    <xf numFmtId="188" fontId="47" fillId="0" borderId="310" xfId="66" applyNumberFormat="1" applyFont="1" applyFill="1" applyBorder="1" applyAlignment="1">
      <alignment vertical="center" shrinkToFit="1"/>
    </xf>
    <xf numFmtId="38" fontId="47" fillId="0" borderId="179" xfId="66" applyFont="1" applyFill="1" applyBorder="1" applyAlignment="1">
      <alignment vertical="center" shrinkToFit="1"/>
    </xf>
    <xf numFmtId="38" fontId="47" fillId="0" borderId="181" xfId="66" applyFont="1" applyFill="1" applyBorder="1" applyAlignment="1">
      <alignment vertical="center" shrinkToFit="1"/>
    </xf>
    <xf numFmtId="38" fontId="47" fillId="0" borderId="184" xfId="66" applyFont="1" applyFill="1" applyBorder="1" applyAlignment="1">
      <alignment vertical="center" shrinkToFit="1"/>
    </xf>
    <xf numFmtId="38" fontId="47" fillId="0" borderId="187" xfId="66" applyFont="1" applyFill="1" applyBorder="1" applyAlignment="1">
      <alignment vertical="center" shrinkToFit="1"/>
    </xf>
    <xf numFmtId="188" fontId="47" fillId="0" borderId="95" xfId="66" applyNumberFormat="1" applyFont="1" applyFill="1" applyBorder="1" applyAlignment="1">
      <alignment vertical="center" shrinkToFit="1"/>
    </xf>
    <xf numFmtId="181" fontId="47" fillId="0" borderId="0" xfId="0" applyNumberFormat="1" applyFont="1" applyAlignment="1">
      <alignment shrinkToFit="1"/>
    </xf>
    <xf numFmtId="0" fontId="47" fillId="0" borderId="414" xfId="0" applyNumberFormat="1" applyFont="1" applyFill="1" applyBorder="1" applyAlignment="1" applyProtection="1">
      <alignment horizontal="center" vertical="center"/>
      <protection locked="0"/>
    </xf>
    <xf numFmtId="0" fontId="47" fillId="0" borderId="414" xfId="0" applyFont="1" applyFill="1" applyBorder="1" applyAlignment="1">
      <alignment horizontal="center"/>
    </xf>
    <xf numFmtId="0" fontId="47" fillId="0" borderId="386" xfId="0" applyNumberFormat="1" applyFont="1" applyFill="1" applyBorder="1" applyAlignment="1" applyProtection="1">
      <alignment horizontal="center" vertical="center"/>
      <protection locked="0"/>
    </xf>
    <xf numFmtId="0" fontId="47" fillId="0" borderId="427" xfId="0" applyFont="1" applyFill="1" applyBorder="1" applyAlignment="1">
      <alignment horizontal="center"/>
    </xf>
    <xf numFmtId="0" fontId="47" fillId="0" borderId="428" xfId="0" applyNumberFormat="1" applyFont="1" applyFill="1" applyBorder="1" applyAlignment="1" applyProtection="1">
      <alignment horizontal="center" vertical="center"/>
      <protection locked="0"/>
    </xf>
    <xf numFmtId="0" fontId="47" fillId="0" borderId="429" xfId="0" applyFont="1" applyFill="1" applyBorder="1" applyAlignment="1">
      <alignment horizontal="center"/>
    </xf>
    <xf numFmtId="0" fontId="47" fillId="0" borderId="394" xfId="0" applyNumberFormat="1" applyFont="1" applyFill="1" applyBorder="1" applyAlignment="1" applyProtection="1">
      <alignment horizontal="center" vertical="center"/>
      <protection locked="0"/>
    </xf>
    <xf numFmtId="180" fontId="7" fillId="0" borderId="210" xfId="85" applyNumberFormat="1" applyFont="1" applyFill="1" applyBorder="1" applyAlignment="1">
      <alignment vertical="center"/>
    </xf>
    <xf numFmtId="37" fontId="47" fillId="0" borderId="431" xfId="85" applyFont="1" applyFill="1" applyBorder="1" applyAlignment="1">
      <alignment horizontal="center" vertical="center"/>
    </xf>
    <xf numFmtId="37" fontId="47" fillId="2" borderId="380" xfId="85" applyFont="1" applyFill="1" applyBorder="1" applyAlignment="1">
      <alignment horizontal="center" vertical="center"/>
    </xf>
    <xf numFmtId="37" fontId="49" fillId="0" borderId="0" xfId="85" applyFont="1" applyFill="1"/>
    <xf numFmtId="37" fontId="49" fillId="0" borderId="0" xfId="85" applyFont="1"/>
    <xf numFmtId="37" fontId="48" fillId="0" borderId="21" xfId="85" applyFont="1" applyFill="1" applyBorder="1" applyAlignment="1" applyProtection="1">
      <alignment vertical="center"/>
      <protection locked="0"/>
    </xf>
    <xf numFmtId="37" fontId="48" fillId="0" borderId="24" xfId="85" applyFont="1" applyFill="1" applyBorder="1" applyAlignment="1" applyProtection="1">
      <alignment vertical="center"/>
      <protection locked="0"/>
    </xf>
    <xf numFmtId="37" fontId="48" fillId="0" borderId="27" xfId="85" applyFont="1" applyFill="1" applyBorder="1" applyAlignment="1" applyProtection="1">
      <alignment vertical="center"/>
      <protection locked="0"/>
    </xf>
    <xf numFmtId="37" fontId="48" fillId="0" borderId="27" xfId="85" applyFont="1" applyFill="1" applyBorder="1" applyAlignment="1">
      <alignment vertical="center"/>
    </xf>
    <xf numFmtId="37" fontId="48" fillId="0" borderId="31" xfId="85" applyFont="1" applyFill="1" applyBorder="1" applyAlignment="1" applyProtection="1">
      <alignment vertical="center"/>
      <protection locked="0"/>
    </xf>
    <xf numFmtId="37" fontId="48" fillId="0" borderId="38" xfId="85" applyFont="1" applyFill="1" applyBorder="1" applyAlignment="1" applyProtection="1">
      <alignment vertical="center"/>
      <protection locked="0"/>
    </xf>
    <xf numFmtId="37" fontId="47" fillId="0" borderId="345" xfId="85" applyFont="1" applyFill="1" applyBorder="1" applyAlignment="1" applyProtection="1">
      <alignment vertical="center"/>
      <protection locked="0"/>
    </xf>
    <xf numFmtId="37" fontId="47" fillId="0" borderId="341" xfId="85" applyFont="1" applyFill="1" applyBorder="1" applyAlignment="1" applyProtection="1">
      <alignment vertical="center"/>
      <protection locked="0"/>
    </xf>
    <xf numFmtId="37" fontId="47" fillId="0" borderId="342" xfId="85" applyFont="1" applyFill="1" applyBorder="1" applyAlignment="1" applyProtection="1">
      <alignment vertical="center"/>
      <protection locked="0"/>
    </xf>
    <xf numFmtId="37" fontId="47" fillId="0" borderId="342" xfId="85" applyFont="1" applyFill="1" applyBorder="1" applyAlignment="1">
      <alignment vertical="center"/>
    </xf>
    <xf numFmtId="37" fontId="47" fillId="0" borderId="343" xfId="85" applyFont="1" applyFill="1" applyBorder="1" applyAlignment="1" applyProtection="1">
      <alignment vertical="center"/>
      <protection locked="0"/>
    </xf>
    <xf numFmtId="37" fontId="47" fillId="3" borderId="344" xfId="85" applyFont="1" applyFill="1" applyBorder="1" applyAlignment="1">
      <alignment vertical="center"/>
    </xf>
    <xf numFmtId="37" fontId="47" fillId="0" borderId="346" xfId="85" applyFont="1" applyFill="1" applyBorder="1" applyAlignment="1" applyProtection="1">
      <alignment vertical="center"/>
      <protection locked="0"/>
    </xf>
    <xf numFmtId="37" fontId="47" fillId="3" borderId="347" xfId="85" applyFont="1" applyFill="1" applyBorder="1" applyAlignment="1">
      <alignment vertical="center"/>
    </xf>
    <xf numFmtId="37" fontId="49" fillId="0" borderId="203" xfId="85" applyFont="1" applyFill="1" applyBorder="1" applyAlignment="1" applyProtection="1">
      <alignment vertical="center"/>
      <protection locked="0"/>
    </xf>
    <xf numFmtId="37" fontId="49" fillId="0" borderId="4" xfId="85" applyFont="1" applyFill="1" applyBorder="1" applyAlignment="1" applyProtection="1">
      <alignment vertical="center"/>
      <protection locked="0"/>
    </xf>
    <xf numFmtId="37" fontId="49" fillId="0" borderId="219" xfId="85" applyFont="1" applyFill="1" applyBorder="1" applyAlignment="1" applyProtection="1">
      <alignment vertical="center"/>
      <protection locked="0"/>
    </xf>
    <xf numFmtId="37" fontId="49" fillId="0" borderId="219" xfId="85" applyFont="1" applyFill="1" applyBorder="1" applyAlignment="1">
      <alignment vertical="center"/>
    </xf>
    <xf numFmtId="37" fontId="49" fillId="0" borderId="228" xfId="85" applyFont="1" applyFill="1" applyBorder="1" applyAlignment="1" applyProtection="1">
      <alignment vertical="center"/>
      <protection locked="0"/>
    </xf>
    <xf numFmtId="37" fontId="49" fillId="3" borderId="6" xfId="85" applyFont="1" applyFill="1" applyBorder="1" applyAlignment="1">
      <alignment vertical="center"/>
    </xf>
    <xf numFmtId="37" fontId="49" fillId="0" borderId="5" xfId="85" applyFont="1" applyFill="1" applyBorder="1" applyAlignment="1" applyProtection="1">
      <alignment vertical="center"/>
      <protection locked="0"/>
    </xf>
    <xf numFmtId="37" fontId="49" fillId="3" borderId="337" xfId="85" applyFont="1" applyFill="1" applyBorder="1" applyAlignment="1">
      <alignment vertical="center"/>
    </xf>
    <xf numFmtId="49" fontId="47" fillId="0" borderId="0" xfId="0" applyNumberFormat="1" applyFont="1"/>
    <xf numFmtId="180" fontId="5" fillId="0" borderId="190" xfId="66" applyNumberFormat="1" applyFont="1" applyFill="1" applyBorder="1" applyAlignment="1">
      <alignment vertical="center" shrinkToFit="1"/>
    </xf>
    <xf numFmtId="180" fontId="5" fillId="0" borderId="191" xfId="66" applyNumberFormat="1" applyFont="1" applyFill="1" applyBorder="1" applyAlignment="1">
      <alignment vertical="center" shrinkToFit="1"/>
    </xf>
    <xf numFmtId="180" fontId="5" fillId="0" borderId="29" xfId="66" applyNumberFormat="1" applyFont="1" applyFill="1" applyBorder="1" applyAlignment="1">
      <alignment vertical="center" shrinkToFit="1"/>
    </xf>
    <xf numFmtId="180" fontId="5" fillId="0" borderId="192" xfId="66" applyNumberFormat="1" applyFont="1" applyFill="1" applyBorder="1" applyAlignment="1">
      <alignment vertical="center" shrinkToFit="1"/>
    </xf>
    <xf numFmtId="180" fontId="5" fillId="5" borderId="36" xfId="66" applyNumberFormat="1" applyFont="1" applyFill="1" applyBorder="1" applyAlignment="1">
      <alignment vertical="center" shrinkToFit="1"/>
    </xf>
    <xf numFmtId="180" fontId="5" fillId="0" borderId="193" xfId="66" applyNumberFormat="1" applyFont="1" applyFill="1" applyBorder="1" applyAlignment="1">
      <alignment vertical="center" shrinkToFit="1"/>
    </xf>
    <xf numFmtId="180" fontId="5" fillId="0" borderId="194" xfId="66" applyNumberFormat="1" applyFont="1" applyFill="1" applyBorder="1" applyAlignment="1">
      <alignment vertical="center" shrinkToFit="1"/>
    </xf>
    <xf numFmtId="180" fontId="5" fillId="5" borderId="29" xfId="66" applyNumberFormat="1" applyFont="1" applyFill="1" applyBorder="1" applyAlignment="1">
      <alignment vertical="center" shrinkToFit="1"/>
    </xf>
    <xf numFmtId="188" fontId="7" fillId="0" borderId="432" xfId="66" applyNumberFormat="1" applyFont="1" applyFill="1" applyBorder="1" applyAlignment="1">
      <alignment vertical="center" shrinkToFit="1"/>
    </xf>
    <xf numFmtId="38" fontId="5" fillId="0" borderId="433" xfId="66" applyFont="1" applyFill="1" applyBorder="1" applyAlignment="1">
      <alignment vertical="center" shrinkToFit="1"/>
    </xf>
    <xf numFmtId="38" fontId="5" fillId="0" borderId="434" xfId="66" applyFont="1" applyFill="1" applyBorder="1" applyAlignment="1">
      <alignment vertical="center" shrinkToFit="1"/>
    </xf>
    <xf numFmtId="38" fontId="5" fillId="0" borderId="435" xfId="66" applyFont="1" applyFill="1" applyBorder="1" applyAlignment="1">
      <alignment vertical="center" shrinkToFit="1"/>
    </xf>
    <xf numFmtId="38" fontId="5" fillId="0" borderId="436" xfId="66" applyFont="1" applyFill="1" applyBorder="1" applyAlignment="1">
      <alignment vertical="center" shrinkToFit="1"/>
    </xf>
    <xf numFmtId="38" fontId="5" fillId="5" borderId="437" xfId="66" applyFont="1" applyFill="1" applyBorder="1" applyAlignment="1">
      <alignment vertical="center" shrinkToFit="1"/>
    </xf>
    <xf numFmtId="38" fontId="5" fillId="0" borderId="438" xfId="66" applyFont="1" applyFill="1" applyBorder="1" applyAlignment="1">
      <alignment vertical="center" shrinkToFit="1"/>
    </xf>
    <xf numFmtId="38" fontId="5" fillId="0" borderId="439" xfId="66" applyFont="1" applyFill="1" applyBorder="1" applyAlignment="1">
      <alignment vertical="center" shrinkToFit="1"/>
    </xf>
    <xf numFmtId="38" fontId="5" fillId="3" borderId="437" xfId="66" applyFont="1" applyFill="1" applyBorder="1" applyAlignment="1">
      <alignment vertical="center" shrinkToFit="1"/>
    </xf>
    <xf numFmtId="38" fontId="5" fillId="3" borderId="440" xfId="66" applyFont="1" applyFill="1" applyBorder="1" applyAlignment="1">
      <alignment vertical="center" shrinkToFit="1"/>
    </xf>
    <xf numFmtId="180" fontId="7" fillId="0" borderId="272" xfId="66" applyNumberFormat="1" applyFont="1" applyFill="1" applyBorder="1" applyAlignment="1">
      <alignment vertical="center" shrinkToFit="1"/>
    </xf>
    <xf numFmtId="180" fontId="7" fillId="0" borderId="273" xfId="66" applyNumberFormat="1" applyFont="1" applyFill="1" applyBorder="1" applyAlignment="1">
      <alignment vertical="center" shrinkToFit="1"/>
    </xf>
    <xf numFmtId="180" fontId="7" fillId="0" borderId="274" xfId="66" applyNumberFormat="1" applyFont="1" applyFill="1" applyBorder="1" applyAlignment="1">
      <alignment vertical="center" shrinkToFit="1"/>
    </xf>
    <xf numFmtId="180" fontId="7" fillId="0" borderId="275" xfId="66" applyNumberFormat="1" applyFont="1" applyFill="1" applyBorder="1" applyAlignment="1">
      <alignment vertical="center" shrinkToFit="1"/>
    </xf>
    <xf numFmtId="180" fontId="7" fillId="3" borderId="276" xfId="66" applyNumberFormat="1" applyFont="1" applyFill="1" applyBorder="1" applyAlignment="1">
      <alignment vertical="center" shrinkToFit="1"/>
    </xf>
    <xf numFmtId="180" fontId="7" fillId="0" borderId="278" xfId="66" applyNumberFormat="1" applyFont="1" applyFill="1" applyBorder="1" applyAlignment="1">
      <alignment vertical="center" shrinkToFit="1"/>
    </xf>
    <xf numFmtId="180" fontId="7" fillId="0" borderId="279" xfId="66" applyNumberFormat="1" applyFont="1" applyFill="1" applyBorder="1" applyAlignment="1">
      <alignment vertical="center" shrinkToFit="1"/>
    </xf>
    <xf numFmtId="180" fontId="7" fillId="3" borderId="274" xfId="66" applyNumberFormat="1" applyFont="1" applyFill="1" applyBorder="1" applyAlignment="1">
      <alignment vertical="center" shrinkToFit="1"/>
    </xf>
    <xf numFmtId="49" fontId="52" fillId="0" borderId="0" xfId="85" applyNumberFormat="1" applyFont="1" applyFill="1" applyBorder="1"/>
    <xf numFmtId="187" fontId="7" fillId="0" borderId="441" xfId="0" applyNumberFormat="1" applyFont="1" applyBorder="1"/>
    <xf numFmtId="187" fontId="7" fillId="0" borderId="442" xfId="0" applyNumberFormat="1" applyFont="1" applyBorder="1"/>
    <xf numFmtId="187" fontId="7" fillId="0" borderId="443" xfId="0" applyNumberFormat="1" applyFont="1" applyBorder="1"/>
    <xf numFmtId="187" fontId="7" fillId="0" borderId="0" xfId="0" applyNumberFormat="1" applyFont="1"/>
    <xf numFmtId="187" fontId="7" fillId="0" borderId="388" xfId="0" applyNumberFormat="1" applyFont="1" applyBorder="1"/>
    <xf numFmtId="187" fontId="7" fillId="0" borderId="18" xfId="0" applyNumberFormat="1" applyFont="1" applyBorder="1"/>
    <xf numFmtId="187" fontId="7" fillId="0" borderId="444" xfId="0" applyNumberFormat="1" applyFont="1" applyBorder="1"/>
    <xf numFmtId="187" fontId="7" fillId="0" borderId="389" xfId="0" applyNumberFormat="1" applyFont="1" applyBorder="1"/>
    <xf numFmtId="187" fontId="7" fillId="0" borderId="19" xfId="0" applyNumberFormat="1" applyFont="1" applyBorder="1"/>
    <xf numFmtId="187" fontId="7" fillId="0" borderId="445" xfId="0" applyNumberFormat="1" applyFont="1" applyBorder="1"/>
    <xf numFmtId="187" fontId="7" fillId="2" borderId="237" xfId="0" applyNumberFormat="1" applyFont="1" applyFill="1" applyBorder="1"/>
    <xf numFmtId="187" fontId="7" fillId="2" borderId="424" xfId="0" applyNumberFormat="1" applyFont="1" applyFill="1" applyBorder="1"/>
    <xf numFmtId="187" fontId="7" fillId="2" borderId="446" xfId="0" applyNumberFormat="1" applyFont="1" applyFill="1" applyBorder="1"/>
    <xf numFmtId="187" fontId="7" fillId="0" borderId="387" xfId="0" applyNumberFormat="1" applyFont="1" applyBorder="1"/>
    <xf numFmtId="187" fontId="7" fillId="0" borderId="17" xfId="0" applyNumberFormat="1" applyFont="1" applyBorder="1"/>
    <xf numFmtId="187" fontId="7" fillId="0" borderId="447" xfId="0" applyNumberFormat="1" applyFont="1" applyBorder="1"/>
    <xf numFmtId="37" fontId="7" fillId="0" borderId="0" xfId="85" applyFont="1" applyFill="1" applyAlignment="1">
      <alignment horizontal="center" vertical="center" shrinkToFit="1"/>
    </xf>
    <xf numFmtId="37" fontId="7" fillId="0" borderId="127" xfId="85" applyFont="1" applyFill="1" applyBorder="1" applyAlignment="1">
      <alignment horizontal="center" vertical="center" shrinkToFit="1"/>
    </xf>
    <xf numFmtId="37" fontId="7" fillId="0" borderId="0" xfId="85" applyFont="1" applyAlignment="1">
      <alignment horizontal="center" vertical="center" shrinkToFit="1"/>
    </xf>
    <xf numFmtId="37" fontId="7" fillId="0" borderId="128" xfId="85" applyFont="1" applyFill="1" applyBorder="1" applyAlignment="1">
      <alignment horizontal="center" vertical="center" shrinkToFit="1"/>
    </xf>
    <xf numFmtId="37" fontId="47" fillId="0" borderId="71" xfId="85" applyFont="1" applyFill="1" applyBorder="1" applyAlignment="1">
      <alignment horizontal="center" vertical="center" shrinkToFit="1"/>
    </xf>
    <xf numFmtId="37" fontId="47" fillId="0" borderId="10" xfId="85" applyFont="1" applyFill="1" applyBorder="1" applyAlignment="1">
      <alignment horizontal="center" vertical="center" shrinkToFit="1"/>
    </xf>
    <xf numFmtId="37" fontId="7" fillId="0" borderId="307" xfId="85" applyFont="1" applyFill="1" applyBorder="1" applyAlignment="1">
      <alignment horizontal="center" vertical="center" shrinkToFit="1"/>
    </xf>
    <xf numFmtId="37" fontId="47" fillId="0" borderId="76" xfId="85" applyFont="1" applyFill="1" applyBorder="1" applyAlignment="1">
      <alignment horizontal="center" vertical="center" shrinkToFit="1"/>
    </xf>
    <xf numFmtId="0" fontId="47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37" fontId="47" fillId="0" borderId="380" xfId="85" applyFont="1" applyFill="1" applyBorder="1" applyAlignment="1">
      <alignment horizontal="center" vertical="center" shrinkToFit="1"/>
    </xf>
    <xf numFmtId="0" fontId="47" fillId="0" borderId="448" xfId="0" applyFont="1" applyBorder="1" applyAlignment="1">
      <alignment horizontal="center" vertical="center" shrinkToFit="1"/>
    </xf>
    <xf numFmtId="0" fontId="49" fillId="0" borderId="0" xfId="0" applyFont="1"/>
    <xf numFmtId="188" fontId="49" fillId="0" borderId="0" xfId="0" applyNumberFormat="1" applyFont="1" applyAlignment="1">
      <alignment vertical="center"/>
    </xf>
    <xf numFmtId="0" fontId="5" fillId="0" borderId="0" xfId="0" applyFont="1"/>
    <xf numFmtId="37" fontId="28" fillId="0" borderId="0" xfId="0" applyNumberFormat="1" applyFont="1"/>
    <xf numFmtId="0" fontId="13" fillId="0" borderId="0" xfId="0" applyFont="1"/>
    <xf numFmtId="183" fontId="12" fillId="3" borderId="350" xfId="85" applyNumberFormat="1" applyFont="1" applyFill="1" applyBorder="1" applyAlignment="1">
      <alignment vertical="center"/>
    </xf>
    <xf numFmtId="38" fontId="13" fillId="0" borderId="0" xfId="66" applyFont="1" applyFill="1"/>
    <xf numFmtId="38" fontId="7" fillId="0" borderId="0" xfId="66" applyFont="1"/>
    <xf numFmtId="38" fontId="7" fillId="0" borderId="0" xfId="66" applyFont="1" applyAlignment="1">
      <alignment vertical="center" shrinkToFit="1"/>
    </xf>
    <xf numFmtId="38" fontId="13" fillId="0" borderId="0" xfId="66" applyFont="1" applyFill="1" applyAlignment="1">
      <alignment vertical="center"/>
    </xf>
    <xf numFmtId="188" fontId="7" fillId="0" borderId="0" xfId="0" applyNumberFormat="1" applyFont="1" applyFill="1" applyAlignment="1">
      <alignment vertical="center" shrinkToFit="1"/>
    </xf>
    <xf numFmtId="37" fontId="5" fillId="0" borderId="0" xfId="85" applyFont="1" applyFill="1" applyProtection="1">
      <protection locked="0"/>
    </xf>
    <xf numFmtId="37" fontId="7" fillId="0" borderId="295" xfId="85" applyFont="1" applyFill="1" applyBorder="1" applyAlignment="1">
      <alignment horizontal="center" vertical="center"/>
    </xf>
    <xf numFmtId="37" fontId="7" fillId="0" borderId="76" xfId="85" applyFont="1" applyFill="1" applyBorder="1" applyAlignment="1">
      <alignment horizontal="center" vertical="center"/>
    </xf>
    <xf numFmtId="37" fontId="7" fillId="0" borderId="0" xfId="85" applyFont="1" applyFill="1" applyProtection="1">
      <protection locked="0"/>
    </xf>
    <xf numFmtId="37" fontId="13" fillId="0" borderId="0" xfId="85" applyFont="1" applyFill="1" applyProtection="1">
      <protection locked="0"/>
    </xf>
    <xf numFmtId="38" fontId="7" fillId="0" borderId="0" xfId="66" applyFont="1" applyAlignment="1">
      <alignment vertical="center"/>
    </xf>
    <xf numFmtId="0" fontId="12" fillId="0" borderId="314" xfId="0" applyNumberFormat="1" applyFont="1" applyFill="1" applyBorder="1" applyAlignment="1" applyProtection="1">
      <alignment horizontal="center" vertical="center"/>
      <protection locked="0"/>
    </xf>
    <xf numFmtId="0" fontId="12" fillId="0" borderId="429" xfId="0" applyNumberFormat="1" applyFont="1" applyFill="1" applyBorder="1" applyAlignment="1" applyProtection="1">
      <alignment horizontal="center" vertical="center"/>
      <protection locked="0"/>
    </xf>
    <xf numFmtId="0" fontId="12" fillId="0" borderId="314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27" xfId="0" applyNumberFormat="1" applyFont="1" applyBorder="1" applyAlignment="1" applyProtection="1">
      <alignment horizontal="center" vertical="center" shrinkToFit="1"/>
      <protection locked="0"/>
    </xf>
    <xf numFmtId="0" fontId="47" fillId="0" borderId="0" xfId="0" applyFont="1"/>
    <xf numFmtId="0" fontId="7" fillId="0" borderId="0" xfId="0" applyFont="1" applyBorder="1"/>
    <xf numFmtId="187" fontId="7" fillId="0" borderId="148" xfId="0" applyNumberFormat="1" applyFont="1" applyBorder="1"/>
    <xf numFmtId="187" fontId="7" fillId="0" borderId="149" xfId="0" applyNumberFormat="1" applyFont="1" applyBorder="1"/>
    <xf numFmtId="187" fontId="7" fillId="0" borderId="450" xfId="0" applyNumberFormat="1" applyFont="1" applyBorder="1"/>
    <xf numFmtId="187" fontId="7" fillId="0" borderId="451" xfId="0" applyNumberFormat="1" applyFont="1" applyBorder="1"/>
    <xf numFmtId="187" fontId="7" fillId="0" borderId="452" xfId="0" applyNumberFormat="1" applyFont="1" applyBorder="1"/>
    <xf numFmtId="187" fontId="7" fillId="0" borderId="150" xfId="0" applyNumberFormat="1" applyFont="1" applyBorder="1"/>
    <xf numFmtId="187" fontId="7" fillId="0" borderId="151" xfId="0" applyNumberFormat="1" applyFont="1" applyBorder="1"/>
    <xf numFmtId="187" fontId="7" fillId="0" borderId="453" xfId="0" applyNumberFormat="1" applyFont="1" applyBorder="1"/>
    <xf numFmtId="187" fontId="7" fillId="0" borderId="396" xfId="0" applyNumberFormat="1" applyFont="1" applyBorder="1"/>
    <xf numFmtId="187" fontId="7" fillId="0" borderId="392" xfId="0" applyNumberFormat="1" applyFont="1" applyBorder="1"/>
    <xf numFmtId="187" fontId="7" fillId="0" borderId="315" xfId="0" applyNumberFormat="1" applyFont="1" applyBorder="1"/>
    <xf numFmtId="187" fontId="7" fillId="0" borderId="316" xfId="0" applyNumberFormat="1" applyFont="1" applyBorder="1"/>
    <xf numFmtId="187" fontId="7" fillId="0" borderId="454" xfId="0" applyNumberFormat="1" applyFont="1" applyBorder="1"/>
    <xf numFmtId="187" fontId="7" fillId="0" borderId="397" xfId="0" applyNumberFormat="1" applyFont="1" applyBorder="1"/>
    <xf numFmtId="187" fontId="7" fillId="0" borderId="393" xfId="0" applyNumberFormat="1" applyFont="1" applyBorder="1"/>
    <xf numFmtId="187" fontId="7" fillId="2" borderId="159" xfId="0" applyNumberFormat="1" applyFont="1" applyFill="1" applyBorder="1"/>
    <xf numFmtId="187" fontId="7" fillId="2" borderId="101" xfId="0" applyNumberFormat="1" applyFont="1" applyFill="1" applyBorder="1"/>
    <xf numFmtId="187" fontId="7" fillId="2" borderId="455" xfId="0" applyNumberFormat="1" applyFont="1" applyFill="1" applyBorder="1"/>
    <xf numFmtId="187" fontId="7" fillId="2" borderId="456" xfId="0" applyNumberFormat="1" applyFont="1" applyFill="1" applyBorder="1"/>
    <xf numFmtId="187" fontId="7" fillId="2" borderId="239" xfId="0" applyNumberFormat="1" applyFont="1" applyFill="1" applyBorder="1"/>
    <xf numFmtId="187" fontId="7" fillId="0" borderId="317" xfId="0" applyNumberFormat="1" applyFont="1" applyBorder="1"/>
    <xf numFmtId="187" fontId="7" fillId="0" borderId="318" xfId="0" applyNumberFormat="1" applyFont="1" applyBorder="1"/>
    <xf numFmtId="187" fontId="7" fillId="0" borderId="457" xfId="0" applyNumberFormat="1" applyFont="1" applyBorder="1"/>
    <xf numFmtId="187" fontId="7" fillId="0" borderId="395" xfId="0" applyNumberFormat="1" applyFont="1" applyBorder="1"/>
    <xf numFmtId="187" fontId="7" fillId="0" borderId="391" xfId="0" applyNumberFormat="1" applyFont="1" applyBorder="1"/>
    <xf numFmtId="187" fontId="7" fillId="2" borderId="458" xfId="0" applyNumberFormat="1" applyFont="1" applyFill="1" applyBorder="1"/>
    <xf numFmtId="187" fontId="7" fillId="2" borderId="459" xfId="0" applyNumberFormat="1" applyFont="1" applyFill="1" applyBorder="1"/>
    <xf numFmtId="187" fontId="7" fillId="2" borderId="460" xfId="0" applyNumberFormat="1" applyFont="1" applyFill="1" applyBorder="1"/>
    <xf numFmtId="187" fontId="7" fillId="2" borderId="461" xfId="0" applyNumberFormat="1" applyFont="1" applyFill="1" applyBorder="1"/>
    <xf numFmtId="187" fontId="7" fillId="2" borderId="462" xfId="0" applyNumberFormat="1" applyFont="1" applyFill="1" applyBorder="1"/>
    <xf numFmtId="187" fontId="7" fillId="2" borderId="463" xfId="0" applyNumberFormat="1" applyFont="1" applyFill="1" applyBorder="1"/>
    <xf numFmtId="187" fontId="7" fillId="2" borderId="464" xfId="0" applyNumberFormat="1" applyFont="1" applyFill="1" applyBorder="1"/>
    <xf numFmtId="187" fontId="7" fillId="2" borderId="465" xfId="0" applyNumberFormat="1" applyFont="1" applyFill="1" applyBorder="1"/>
    <xf numFmtId="187" fontId="47" fillId="0" borderId="0" xfId="0" applyNumberFormat="1" applyFont="1"/>
    <xf numFmtId="181" fontId="7" fillId="0" borderId="0" xfId="0" applyNumberFormat="1" applyFont="1"/>
    <xf numFmtId="187" fontId="7" fillId="0" borderId="148" xfId="0" applyNumberFormat="1" applyFont="1" applyFill="1" applyBorder="1"/>
    <xf numFmtId="184" fontId="7" fillId="0" borderId="149" xfId="0" applyNumberFormat="1" applyFont="1" applyFill="1" applyBorder="1"/>
    <xf numFmtId="181" fontId="7" fillId="0" borderId="149" xfId="0" applyNumberFormat="1" applyFont="1" applyFill="1" applyBorder="1"/>
    <xf numFmtId="187" fontId="7" fillId="0" borderId="149" xfId="0" applyNumberFormat="1" applyFont="1" applyFill="1" applyBorder="1"/>
    <xf numFmtId="0" fontId="7" fillId="0" borderId="466" xfId="0" applyFont="1" applyFill="1" applyBorder="1"/>
    <xf numFmtId="187" fontId="7" fillId="0" borderId="451" xfId="0" applyNumberFormat="1" applyFont="1" applyFill="1" applyBorder="1"/>
    <xf numFmtId="184" fontId="7" fillId="0" borderId="466" xfId="0" applyNumberFormat="1" applyFont="1" applyFill="1" applyBorder="1"/>
    <xf numFmtId="0" fontId="7" fillId="0" borderId="149" xfId="0" applyFont="1" applyFill="1" applyBorder="1"/>
    <xf numFmtId="181" fontId="7" fillId="0" borderId="467" xfId="0" applyNumberFormat="1" applyFont="1" applyFill="1" applyBorder="1"/>
    <xf numFmtId="187" fontId="7" fillId="0" borderId="0" xfId="0" applyNumberFormat="1" applyFont="1" applyFill="1"/>
    <xf numFmtId="187" fontId="7" fillId="0" borderId="150" xfId="0" applyNumberFormat="1" applyFont="1" applyFill="1" applyBorder="1"/>
    <xf numFmtId="184" fontId="7" fillId="0" borderId="151" xfId="0" applyNumberFormat="1" applyFont="1" applyFill="1" applyBorder="1" applyAlignment="1" applyProtection="1">
      <alignment vertical="center"/>
      <protection locked="0"/>
    </xf>
    <xf numFmtId="181" fontId="7" fillId="0" borderId="151" xfId="0" applyNumberFormat="1" applyFont="1" applyFill="1" applyBorder="1" applyAlignment="1" applyProtection="1">
      <alignment vertical="center"/>
      <protection locked="0"/>
    </xf>
    <xf numFmtId="187" fontId="7" fillId="0" borderId="151" xfId="0" applyNumberFormat="1" applyFont="1" applyFill="1" applyBorder="1"/>
    <xf numFmtId="0" fontId="7" fillId="0" borderId="468" xfId="0" applyFont="1" applyFill="1" applyBorder="1"/>
    <xf numFmtId="184" fontId="7" fillId="0" borderId="151" xfId="0" applyNumberFormat="1" applyFont="1" applyFill="1" applyBorder="1"/>
    <xf numFmtId="187" fontId="7" fillId="0" borderId="396" xfId="0" applyNumberFormat="1" applyFont="1" applyFill="1" applyBorder="1"/>
    <xf numFmtId="184" fontId="7" fillId="0" borderId="468" xfId="0" applyNumberFormat="1" applyFont="1" applyFill="1" applyBorder="1"/>
    <xf numFmtId="0" fontId="7" fillId="0" borderId="151" xfId="0" applyFont="1" applyFill="1" applyBorder="1"/>
    <xf numFmtId="181" fontId="7" fillId="0" borderId="469" xfId="0" applyNumberFormat="1" applyFont="1" applyFill="1" applyBorder="1" applyAlignment="1" applyProtection="1">
      <alignment vertical="center"/>
      <protection locked="0"/>
    </xf>
    <xf numFmtId="181" fontId="7" fillId="0" borderId="151" xfId="0" applyNumberFormat="1" applyFont="1" applyFill="1" applyBorder="1"/>
    <xf numFmtId="181" fontId="7" fillId="0" borderId="469" xfId="0" applyNumberFormat="1" applyFont="1" applyFill="1" applyBorder="1"/>
    <xf numFmtId="187" fontId="7" fillId="0" borderId="315" xfId="0" applyNumberFormat="1" applyFont="1" applyFill="1" applyBorder="1"/>
    <xf numFmtId="184" fontId="7" fillId="0" borderId="316" xfId="0" applyNumberFormat="1" applyFont="1" applyFill="1" applyBorder="1"/>
    <xf numFmtId="181" fontId="7" fillId="0" borderId="316" xfId="0" applyNumberFormat="1" applyFont="1" applyFill="1" applyBorder="1"/>
    <xf numFmtId="187" fontId="7" fillId="0" borderId="316" xfId="0" applyNumberFormat="1" applyFont="1" applyFill="1" applyBorder="1"/>
    <xf numFmtId="0" fontId="7" fillId="0" borderId="470" xfId="0" applyFont="1" applyFill="1" applyBorder="1"/>
    <xf numFmtId="187" fontId="7" fillId="0" borderId="397" xfId="0" applyNumberFormat="1" applyFont="1" applyFill="1" applyBorder="1"/>
    <xf numFmtId="184" fontId="7" fillId="0" borderId="470" xfId="0" applyNumberFormat="1" applyFont="1" applyFill="1" applyBorder="1"/>
    <xf numFmtId="0" fontId="7" fillId="0" borderId="316" xfId="0" applyFont="1" applyFill="1" applyBorder="1"/>
    <xf numFmtId="181" fontId="7" fillId="0" borderId="471" xfId="0" applyNumberFormat="1" applyFont="1" applyFill="1" applyBorder="1"/>
    <xf numFmtId="187" fontId="7" fillId="0" borderId="472" xfId="0" applyNumberFormat="1" applyFont="1" applyFill="1" applyBorder="1"/>
    <xf numFmtId="184" fontId="7" fillId="0" borderId="473" xfId="0" applyNumberFormat="1" applyFont="1" applyFill="1" applyBorder="1"/>
    <xf numFmtId="181" fontId="7" fillId="0" borderId="473" xfId="0" applyNumberFormat="1" applyFont="1" applyFill="1" applyBorder="1"/>
    <xf numFmtId="187" fontId="7" fillId="0" borderId="473" xfId="0" applyNumberFormat="1" applyFont="1" applyFill="1" applyBorder="1"/>
    <xf numFmtId="187" fontId="7" fillId="0" borderId="474" xfId="0" applyNumberFormat="1" applyFont="1" applyFill="1" applyBorder="1"/>
    <xf numFmtId="187" fontId="7" fillId="0" borderId="399" xfId="0" applyNumberFormat="1" applyFont="1" applyFill="1" applyBorder="1"/>
    <xf numFmtId="184" fontId="7" fillId="0" borderId="474" xfId="0" applyNumberFormat="1" applyFont="1" applyFill="1" applyBorder="1"/>
    <xf numFmtId="181" fontId="7" fillId="0" borderId="475" xfId="0" applyNumberFormat="1" applyFont="1" applyFill="1" applyBorder="1"/>
    <xf numFmtId="187" fontId="7" fillId="0" borderId="317" xfId="0" applyNumberFormat="1" applyFont="1" applyFill="1" applyBorder="1"/>
    <xf numFmtId="184" fontId="7" fillId="0" borderId="318" xfId="0" applyNumberFormat="1" applyFont="1" applyFill="1" applyBorder="1"/>
    <xf numFmtId="181" fontId="7" fillId="0" borderId="318" xfId="0" applyNumberFormat="1" applyFont="1" applyFill="1" applyBorder="1"/>
    <xf numFmtId="187" fontId="7" fillId="0" borderId="318" xfId="0" applyNumberFormat="1" applyFont="1" applyFill="1" applyBorder="1"/>
    <xf numFmtId="0" fontId="7" fillId="0" borderId="476" xfId="0" applyFont="1" applyFill="1" applyBorder="1"/>
    <xf numFmtId="187" fontId="7" fillId="0" borderId="395" xfId="0" applyNumberFormat="1" applyFont="1" applyFill="1" applyBorder="1"/>
    <xf numFmtId="184" fontId="7" fillId="0" borderId="476" xfId="0" applyNumberFormat="1" applyFont="1" applyFill="1" applyBorder="1"/>
    <xf numFmtId="0" fontId="7" fillId="0" borderId="318" xfId="0" applyFont="1" applyFill="1" applyBorder="1"/>
    <xf numFmtId="181" fontId="7" fillId="0" borderId="477" xfId="0" applyNumberFormat="1" applyFont="1" applyFill="1" applyBorder="1"/>
    <xf numFmtId="187" fontId="7" fillId="0" borderId="282" xfId="0" applyNumberFormat="1" applyFont="1" applyFill="1" applyBorder="1"/>
    <xf numFmtId="184" fontId="7" fillId="0" borderId="283" xfId="0" applyNumberFormat="1" applyFont="1" applyFill="1" applyBorder="1"/>
    <xf numFmtId="181" fontId="7" fillId="0" borderId="283" xfId="0" applyNumberFormat="1" applyFont="1" applyFill="1" applyBorder="1"/>
    <xf numFmtId="187" fontId="7" fillId="0" borderId="283" xfId="0" applyNumberFormat="1" applyFont="1" applyFill="1" applyBorder="1"/>
    <xf numFmtId="181" fontId="7" fillId="6" borderId="283" xfId="0" applyNumberFormat="1" applyFont="1" applyFill="1" applyBorder="1"/>
    <xf numFmtId="187" fontId="7" fillId="0" borderId="311" xfId="0" applyNumberFormat="1" applyFont="1" applyFill="1" applyBorder="1"/>
    <xf numFmtId="187" fontId="7" fillId="0" borderId="478" xfId="0" applyNumberFormat="1" applyFont="1" applyFill="1" applyBorder="1"/>
    <xf numFmtId="184" fontId="7" fillId="0" borderId="311" xfId="0" applyNumberFormat="1" applyFont="1" applyFill="1" applyBorder="1"/>
    <xf numFmtId="181" fontId="7" fillId="0" borderId="310" xfId="0" applyNumberFormat="1" applyFont="1" applyFill="1" applyBorder="1"/>
    <xf numFmtId="0" fontId="5" fillId="0" borderId="81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12" fillId="0" borderId="265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87" fontId="7" fillId="0" borderId="479" xfId="0" applyNumberFormat="1" applyFont="1" applyBorder="1" applyAlignment="1">
      <alignment vertical="center"/>
    </xf>
    <xf numFmtId="187" fontId="7" fillId="0" borderId="480" xfId="0" applyNumberFormat="1" applyFont="1" applyBorder="1" applyAlignment="1">
      <alignment vertical="center"/>
    </xf>
    <xf numFmtId="187" fontId="7" fillId="0" borderId="481" xfId="0" applyNumberFormat="1" applyFont="1" applyBorder="1" applyAlignment="1">
      <alignment vertical="center"/>
    </xf>
    <xf numFmtId="187" fontId="7" fillId="0" borderId="441" xfId="0" applyNumberFormat="1" applyFont="1" applyBorder="1" applyAlignment="1">
      <alignment vertical="center"/>
    </xf>
    <xf numFmtId="187" fontId="7" fillId="0" borderId="442" xfId="0" applyNumberFormat="1" applyFont="1" applyBorder="1" applyAlignment="1">
      <alignment vertical="center"/>
    </xf>
    <xf numFmtId="187" fontId="7" fillId="0" borderId="482" xfId="0" applyNumberFormat="1" applyFont="1" applyBorder="1" applyAlignment="1">
      <alignment vertical="center"/>
    </xf>
    <xf numFmtId="187" fontId="7" fillId="0" borderId="483" xfId="0" applyNumberFormat="1" applyFont="1" applyBorder="1" applyAlignment="1">
      <alignment vertical="center"/>
    </xf>
    <xf numFmtId="187" fontId="7" fillId="0" borderId="443" xfId="0" applyNumberFormat="1" applyFont="1" applyBorder="1" applyAlignment="1">
      <alignment vertical="center"/>
    </xf>
    <xf numFmtId="187" fontId="7" fillId="0" borderId="0" xfId="0" applyNumberFormat="1" applyFont="1" applyAlignment="1">
      <alignment vertical="center"/>
    </xf>
    <xf numFmtId="187" fontId="7" fillId="0" borderId="484" xfId="0" applyNumberFormat="1" applyFont="1" applyBorder="1" applyAlignment="1">
      <alignment vertical="center"/>
    </xf>
    <xf numFmtId="187" fontId="7" fillId="0" borderId="181" xfId="0" applyNumberFormat="1" applyFont="1" applyBorder="1" applyAlignment="1">
      <alignment vertical="center"/>
    </xf>
    <xf numFmtId="187" fontId="7" fillId="0" borderId="485" xfId="0" applyNumberFormat="1" applyFont="1" applyBorder="1" applyAlignment="1">
      <alignment vertical="center"/>
    </xf>
    <xf numFmtId="187" fontId="7" fillId="0" borderId="486" xfId="0" applyNumberFormat="1" applyFont="1" applyBorder="1" applyAlignment="1">
      <alignment vertical="center"/>
    </xf>
    <xf numFmtId="187" fontId="7" fillId="0" borderId="444" xfId="0" applyNumberFormat="1" applyFont="1" applyBorder="1" applyAlignment="1">
      <alignment vertical="center"/>
    </xf>
    <xf numFmtId="187" fontId="7" fillId="0" borderId="487" xfId="0" applyNumberFormat="1" applyFont="1" applyBorder="1" applyAlignment="1">
      <alignment vertical="center"/>
    </xf>
    <xf numFmtId="187" fontId="7" fillId="0" borderId="488" xfId="0" applyNumberFormat="1" applyFont="1" applyBorder="1" applyAlignment="1">
      <alignment vertical="center"/>
    </xf>
    <xf numFmtId="187" fontId="7" fillId="0" borderId="489" xfId="0" applyNumberFormat="1" applyFont="1" applyBorder="1" applyAlignment="1">
      <alignment vertical="center"/>
    </xf>
    <xf numFmtId="187" fontId="7" fillId="0" borderId="490" xfId="0" applyNumberFormat="1" applyFont="1" applyBorder="1" applyAlignment="1">
      <alignment vertical="center"/>
    </xf>
    <xf numFmtId="187" fontId="7" fillId="0" borderId="445" xfId="0" applyNumberFormat="1" applyFont="1" applyBorder="1" applyAlignment="1">
      <alignment vertical="center"/>
    </xf>
    <xf numFmtId="187" fontId="7" fillId="2" borderId="93" xfId="0" applyNumberFormat="1" applyFont="1" applyFill="1" applyBorder="1" applyAlignment="1">
      <alignment vertical="center"/>
    </xf>
    <xf numFmtId="187" fontId="7" fillId="2" borderId="34" xfId="0" applyNumberFormat="1" applyFont="1" applyFill="1" applyBorder="1" applyAlignment="1">
      <alignment vertical="center"/>
    </xf>
    <xf numFmtId="187" fontId="7" fillId="2" borderId="36" xfId="0" applyNumberFormat="1" applyFont="1" applyFill="1" applyBorder="1" applyAlignment="1">
      <alignment vertical="center"/>
    </xf>
    <xf numFmtId="187" fontId="7" fillId="2" borderId="237" xfId="0" applyNumberFormat="1" applyFont="1" applyFill="1" applyBorder="1" applyAlignment="1">
      <alignment vertical="center"/>
    </xf>
    <xf numFmtId="187" fontId="7" fillId="0" borderId="424" xfId="0" applyNumberFormat="1" applyFont="1" applyFill="1" applyBorder="1" applyAlignment="1">
      <alignment vertical="center"/>
    </xf>
    <xf numFmtId="187" fontId="7" fillId="0" borderId="491" xfId="0" applyNumberFormat="1" applyFont="1" applyFill="1" applyBorder="1" applyAlignment="1">
      <alignment vertical="center"/>
    </xf>
    <xf numFmtId="187" fontId="7" fillId="2" borderId="491" xfId="0" applyNumberFormat="1" applyFont="1" applyFill="1" applyBorder="1" applyAlignment="1">
      <alignment vertical="center"/>
    </xf>
    <xf numFmtId="187" fontId="7" fillId="2" borderId="238" xfId="0" applyNumberFormat="1" applyFont="1" applyFill="1" applyBorder="1" applyAlignment="1">
      <alignment vertical="center"/>
    </xf>
    <xf numFmtId="187" fontId="7" fillId="2" borderId="424" xfId="0" applyNumberFormat="1" applyFont="1" applyFill="1" applyBorder="1" applyAlignment="1">
      <alignment vertical="center"/>
    </xf>
    <xf numFmtId="187" fontId="7" fillId="2" borderId="446" xfId="0" applyNumberFormat="1" applyFont="1" applyFill="1" applyBorder="1" applyAlignment="1">
      <alignment vertical="center"/>
    </xf>
    <xf numFmtId="187" fontId="7" fillId="0" borderId="492" xfId="0" applyNumberFormat="1" applyFont="1" applyBorder="1" applyAlignment="1">
      <alignment vertical="center"/>
    </xf>
    <xf numFmtId="187" fontId="7" fillId="0" borderId="493" xfId="0" applyNumberFormat="1" applyFont="1" applyBorder="1" applyAlignment="1">
      <alignment vertical="center"/>
    </xf>
    <xf numFmtId="187" fontId="7" fillId="0" borderId="494" xfId="0" applyNumberFormat="1" applyFont="1" applyBorder="1" applyAlignment="1">
      <alignment vertical="center"/>
    </xf>
    <xf numFmtId="187" fontId="7" fillId="0" borderId="495" xfId="0" applyNumberFormat="1" applyFont="1" applyBorder="1" applyAlignment="1">
      <alignment vertical="center"/>
    </xf>
    <xf numFmtId="187" fontId="7" fillId="0" borderId="17" xfId="0" applyNumberFormat="1" applyFont="1" applyFill="1" applyBorder="1" applyAlignment="1">
      <alignment vertical="center"/>
    </xf>
    <xf numFmtId="187" fontId="7" fillId="0" borderId="495" xfId="0" applyNumberFormat="1" applyFont="1" applyFill="1" applyBorder="1" applyAlignment="1">
      <alignment vertical="center"/>
    </xf>
    <xf numFmtId="187" fontId="7" fillId="0" borderId="447" xfId="0" applyNumberFormat="1" applyFont="1" applyBorder="1" applyAlignment="1">
      <alignment vertical="center"/>
    </xf>
    <xf numFmtId="187" fontId="7" fillId="0" borderId="18" xfId="0" applyNumberFormat="1" applyFont="1" applyFill="1" applyBorder="1" applyAlignment="1">
      <alignment vertical="center"/>
    </xf>
    <xf numFmtId="187" fontId="7" fillId="0" borderId="486" xfId="0" applyNumberFormat="1" applyFont="1" applyFill="1" applyBorder="1" applyAlignment="1">
      <alignment vertical="center"/>
    </xf>
    <xf numFmtId="187" fontId="7" fillId="0" borderId="19" xfId="0" applyNumberFormat="1" applyFont="1" applyFill="1" applyBorder="1" applyAlignment="1">
      <alignment vertical="center"/>
    </xf>
    <xf numFmtId="187" fontId="7" fillId="0" borderId="490" xfId="0" applyNumberFormat="1" applyFont="1" applyFill="1" applyBorder="1" applyAlignment="1">
      <alignment vertical="center"/>
    </xf>
    <xf numFmtId="187" fontId="7" fillId="2" borderId="496" xfId="0" applyNumberFormat="1" applyFont="1" applyFill="1" applyBorder="1" applyAlignment="1">
      <alignment vertical="center"/>
    </xf>
    <xf numFmtId="187" fontId="7" fillId="2" borderId="497" xfId="0" applyNumberFormat="1" applyFont="1" applyFill="1" applyBorder="1" applyAlignment="1">
      <alignment vertical="center"/>
    </xf>
    <xf numFmtId="187" fontId="7" fillId="2" borderId="339" xfId="0" applyNumberFormat="1" applyFont="1" applyFill="1" applyBorder="1" applyAlignment="1">
      <alignment vertical="center"/>
    </xf>
    <xf numFmtId="187" fontId="7" fillId="2" borderId="498" xfId="0" applyNumberFormat="1" applyFont="1" applyFill="1" applyBorder="1" applyAlignment="1">
      <alignment vertical="center"/>
    </xf>
    <xf numFmtId="187" fontId="7" fillId="0" borderId="499" xfId="0" applyNumberFormat="1" applyFont="1" applyFill="1" applyBorder="1" applyAlignment="1">
      <alignment vertical="center"/>
    </xf>
    <xf numFmtId="187" fontId="7" fillId="0" borderId="500" xfId="0" applyNumberFormat="1" applyFont="1" applyFill="1" applyBorder="1" applyAlignment="1">
      <alignment vertical="center"/>
    </xf>
    <xf numFmtId="187" fontId="7" fillId="2" borderId="500" xfId="0" applyNumberFormat="1" applyFont="1" applyFill="1" applyBorder="1" applyAlignment="1">
      <alignment vertical="center"/>
    </xf>
    <xf numFmtId="187" fontId="7" fillId="2" borderId="501" xfId="0" applyNumberFormat="1" applyFont="1" applyFill="1" applyBorder="1" applyAlignment="1">
      <alignment vertical="center"/>
    </xf>
    <xf numFmtId="187" fontId="7" fillId="2" borderId="499" xfId="0" applyNumberFormat="1" applyFont="1" applyFill="1" applyBorder="1" applyAlignment="1">
      <alignment vertical="center"/>
    </xf>
    <xf numFmtId="187" fontId="7" fillId="2" borderId="502" xfId="0" applyNumberFormat="1" applyFont="1" applyFill="1" applyBorder="1" applyAlignment="1">
      <alignment vertical="center"/>
    </xf>
    <xf numFmtId="38" fontId="47" fillId="0" borderId="0" xfId="66" applyFont="1" applyAlignment="1">
      <alignment vertical="center" shrinkToFit="1"/>
    </xf>
    <xf numFmtId="38" fontId="47" fillId="0" borderId="0" xfId="66" applyFont="1" applyAlignment="1">
      <alignment vertical="center"/>
    </xf>
    <xf numFmtId="0" fontId="12" fillId="0" borderId="503" xfId="0" applyNumberFormat="1" applyFont="1" applyFill="1" applyBorder="1" applyAlignment="1" applyProtection="1">
      <alignment horizontal="center" vertical="center"/>
      <protection locked="0"/>
    </xf>
    <xf numFmtId="37" fontId="47" fillId="0" borderId="504" xfId="85" applyFont="1" applyFill="1" applyBorder="1" applyAlignment="1">
      <alignment horizontal="center" vertical="center" shrinkToFit="1"/>
    </xf>
    <xf numFmtId="0" fontId="7" fillId="0" borderId="505" xfId="0" applyFont="1" applyBorder="1" applyAlignment="1">
      <alignment horizontal="center" vertical="center" shrinkToFit="1"/>
    </xf>
    <xf numFmtId="0" fontId="7" fillId="0" borderId="307" xfId="0" applyFont="1" applyBorder="1" applyAlignment="1">
      <alignment horizontal="center" vertical="center" shrinkToFit="1"/>
    </xf>
    <xf numFmtId="0" fontId="24" fillId="0" borderId="71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47" fillId="0" borderId="307" xfId="0" applyFont="1" applyBorder="1" applyAlignment="1">
      <alignment horizontal="center" vertical="center" shrinkToFit="1"/>
    </xf>
    <xf numFmtId="0" fontId="47" fillId="0" borderId="11" xfId="0" applyFont="1" applyBorder="1" applyAlignment="1">
      <alignment horizontal="center" vertical="center" shrinkToFit="1"/>
    </xf>
    <xf numFmtId="188" fontId="7" fillId="0" borderId="0" xfId="0" applyNumberFormat="1" applyFont="1" applyAlignment="1">
      <alignment vertical="center"/>
    </xf>
    <xf numFmtId="188" fontId="13" fillId="0" borderId="0" xfId="0" applyNumberFormat="1" applyFont="1" applyAlignment="1">
      <alignment vertical="center"/>
    </xf>
    <xf numFmtId="37" fontId="47" fillId="0" borderId="506" xfId="85" applyFont="1" applyFill="1" applyBorder="1" applyAlignment="1">
      <alignment horizontal="center" vertical="center" shrinkToFit="1"/>
    </xf>
    <xf numFmtId="0" fontId="7" fillId="0" borderId="423" xfId="0" applyFont="1" applyBorder="1" applyAlignment="1">
      <alignment horizontal="center" vertical="center" shrinkToFit="1"/>
    </xf>
    <xf numFmtId="38" fontId="7" fillId="0" borderId="507" xfId="66" applyFont="1" applyFill="1" applyBorder="1" applyAlignment="1" applyProtection="1">
      <alignment vertical="center" shrinkToFit="1"/>
      <protection locked="0"/>
    </xf>
    <xf numFmtId="38" fontId="7" fillId="0" borderId="508" xfId="66" applyFont="1" applyFill="1" applyBorder="1" applyAlignment="1" applyProtection="1">
      <alignment vertical="center" shrinkToFit="1"/>
      <protection locked="0"/>
    </xf>
    <xf numFmtId="38" fontId="7" fillId="0" borderId="509" xfId="66" applyFont="1" applyFill="1" applyBorder="1" applyAlignment="1" applyProtection="1">
      <alignment vertical="center" shrinkToFit="1"/>
      <protection locked="0"/>
    </xf>
    <xf numFmtId="38" fontId="7" fillId="0" borderId="510" xfId="66" applyFont="1" applyFill="1" applyBorder="1" applyAlignment="1" applyProtection="1">
      <alignment vertical="center" shrinkToFit="1"/>
      <protection locked="0"/>
    </xf>
    <xf numFmtId="38" fontId="7" fillId="0" borderId="511" xfId="66" applyFont="1" applyFill="1" applyBorder="1" applyAlignment="1" applyProtection="1">
      <alignment vertical="center" shrinkToFit="1"/>
      <protection locked="0"/>
    </xf>
    <xf numFmtId="38" fontId="7" fillId="3" borderId="512" xfId="66" applyFont="1" applyFill="1" applyBorder="1" applyAlignment="1" applyProtection="1">
      <alignment vertical="center" shrinkToFit="1"/>
    </xf>
    <xf numFmtId="38" fontId="7" fillId="3" borderId="513" xfId="66" applyFont="1" applyFill="1" applyBorder="1" applyAlignment="1" applyProtection="1">
      <alignment vertical="center" shrinkToFit="1"/>
    </xf>
    <xf numFmtId="188" fontId="7" fillId="0" borderId="514" xfId="66" applyNumberFormat="1" applyFont="1" applyFill="1" applyBorder="1" applyAlignment="1" applyProtection="1">
      <alignment vertical="center" shrinkToFit="1"/>
    </xf>
    <xf numFmtId="180" fontId="7" fillId="0" borderId="197" xfId="66" applyNumberFormat="1" applyFont="1" applyFill="1" applyBorder="1" applyAlignment="1">
      <alignment horizontal="right" vertical="center" shrinkToFit="1"/>
    </xf>
    <xf numFmtId="38" fontId="7" fillId="0" borderId="433" xfId="66" applyFont="1" applyFill="1" applyBorder="1" applyAlignment="1">
      <alignment vertical="center" shrinkToFit="1"/>
    </xf>
    <xf numFmtId="38" fontId="7" fillId="0" borderId="434" xfId="66" applyFont="1" applyFill="1" applyBorder="1" applyAlignment="1">
      <alignment vertical="center" shrinkToFit="1"/>
    </xf>
    <xf numFmtId="38" fontId="7" fillId="0" borderId="435" xfId="66" applyFont="1" applyFill="1" applyBorder="1" applyAlignment="1">
      <alignment vertical="center" shrinkToFit="1"/>
    </xf>
    <xf numFmtId="38" fontId="7" fillId="0" borderId="436" xfId="66" applyFont="1" applyFill="1" applyBorder="1" applyAlignment="1">
      <alignment vertical="center" shrinkToFit="1"/>
    </xf>
    <xf numFmtId="38" fontId="7" fillId="3" borderId="437" xfId="66" applyFont="1" applyFill="1" applyBorder="1" applyAlignment="1">
      <alignment vertical="center" shrinkToFit="1"/>
    </xf>
    <xf numFmtId="38" fontId="7" fillId="0" borderId="438" xfId="66" applyFont="1" applyFill="1" applyBorder="1" applyAlignment="1">
      <alignment vertical="center" shrinkToFit="1"/>
    </xf>
    <xf numFmtId="38" fontId="7" fillId="0" borderId="439" xfId="66" applyFont="1" applyFill="1" applyBorder="1" applyAlignment="1">
      <alignment vertical="center" shrinkToFit="1"/>
    </xf>
    <xf numFmtId="38" fontId="7" fillId="3" borderId="435" xfId="66" applyFont="1" applyFill="1" applyBorder="1" applyAlignment="1">
      <alignment vertical="center" shrinkToFit="1"/>
    </xf>
    <xf numFmtId="180" fontId="7" fillId="0" borderId="198" xfId="66" applyNumberFormat="1" applyFont="1" applyFill="1" applyBorder="1" applyAlignment="1">
      <alignment horizontal="right" vertical="center" shrinkToFit="1"/>
    </xf>
    <xf numFmtId="180" fontId="7" fillId="0" borderId="77" xfId="66" applyNumberFormat="1" applyFont="1" applyFill="1" applyBorder="1" applyAlignment="1">
      <alignment horizontal="right" vertical="center" shrinkToFit="1"/>
    </xf>
    <xf numFmtId="180" fontId="7" fillId="0" borderId="78" xfId="66" applyNumberFormat="1" applyFont="1" applyFill="1" applyBorder="1" applyAlignment="1">
      <alignment horizontal="right" vertical="center" shrinkToFit="1"/>
    </xf>
    <xf numFmtId="180" fontId="7" fillId="0" borderId="0" xfId="66" applyNumberFormat="1" applyFont="1" applyFill="1" applyBorder="1" applyAlignment="1">
      <alignment horizontal="right" vertical="center" shrinkToFit="1"/>
    </xf>
    <xf numFmtId="180" fontId="7" fillId="0" borderId="79" xfId="66" applyNumberFormat="1" applyFont="1" applyFill="1" applyBorder="1" applyAlignment="1">
      <alignment horizontal="right" vertical="center" shrinkToFit="1"/>
    </xf>
    <xf numFmtId="180" fontId="7" fillId="0" borderId="111" xfId="66" applyNumberFormat="1" applyFont="1" applyFill="1" applyBorder="1" applyAlignment="1">
      <alignment horizontal="right" vertical="center" shrinkToFit="1"/>
    </xf>
    <xf numFmtId="180" fontId="7" fillId="0" borderId="91" xfId="66" applyNumberFormat="1" applyFont="1" applyFill="1" applyBorder="1" applyAlignment="1">
      <alignment horizontal="right" vertical="center" shrinkToFit="1"/>
    </xf>
    <xf numFmtId="187" fontId="7" fillId="0" borderId="473" xfId="0" applyNumberFormat="1" applyFont="1" applyFill="1" applyBorder="1" applyAlignment="1">
      <alignment horizontal="right"/>
    </xf>
    <xf numFmtId="37" fontId="5" fillId="0" borderId="129" xfId="66" applyNumberFormat="1" applyFont="1" applyFill="1" applyBorder="1" applyAlignment="1">
      <alignment vertical="center" shrinkToFit="1"/>
    </xf>
    <xf numFmtId="37" fontId="5" fillId="0" borderId="133" xfId="66" applyNumberFormat="1" applyFont="1" applyFill="1" applyBorder="1" applyAlignment="1">
      <alignment vertical="center" shrinkToFit="1"/>
    </xf>
    <xf numFmtId="37" fontId="5" fillId="0" borderId="131" xfId="66" applyNumberFormat="1" applyFont="1" applyFill="1" applyBorder="1" applyAlignment="1">
      <alignment vertical="center" shrinkToFit="1"/>
    </xf>
    <xf numFmtId="37" fontId="5" fillId="0" borderId="134" xfId="66" applyNumberFormat="1" applyFont="1" applyFill="1" applyBorder="1" applyAlignment="1">
      <alignment vertical="center" shrinkToFit="1"/>
    </xf>
    <xf numFmtId="37" fontId="5" fillId="0" borderId="132" xfId="66" applyNumberFormat="1" applyFont="1" applyFill="1" applyBorder="1" applyAlignment="1">
      <alignment vertical="center" shrinkToFit="1"/>
    </xf>
    <xf numFmtId="37" fontId="5" fillId="0" borderId="130" xfId="66" applyNumberFormat="1" applyFont="1" applyFill="1" applyBorder="1" applyAlignment="1">
      <alignment vertical="center" shrinkToFit="1"/>
    </xf>
    <xf numFmtId="38" fontId="7" fillId="0" borderId="0" xfId="0" applyNumberFormat="1" applyFont="1" applyFill="1" applyAlignment="1">
      <alignment vertical="center" shrinkToFit="1"/>
    </xf>
    <xf numFmtId="0" fontId="47" fillId="0" borderId="419" xfId="0" applyFont="1" applyBorder="1" applyAlignment="1">
      <alignment horizontal="center" vertical="center"/>
    </xf>
    <xf numFmtId="188" fontId="7" fillId="0" borderId="0" xfId="0" applyNumberFormat="1" applyFont="1"/>
    <xf numFmtId="188" fontId="9" fillId="0" borderId="0" xfId="85" applyNumberFormat="1" applyFont="1" applyFill="1" applyProtection="1">
      <protection locked="0"/>
    </xf>
    <xf numFmtId="188" fontId="5" fillId="0" borderId="0" xfId="85" applyNumberFormat="1" applyFont="1" applyFill="1"/>
    <xf numFmtId="187" fontId="47" fillId="0" borderId="318" xfId="0" applyNumberFormat="1" applyFont="1" applyFill="1" applyBorder="1"/>
    <xf numFmtId="184" fontId="47" fillId="0" borderId="318" xfId="0" applyNumberFormat="1" applyFont="1" applyFill="1" applyBorder="1"/>
    <xf numFmtId="187" fontId="47" fillId="0" borderId="151" xfId="0" applyNumberFormat="1" applyFont="1" applyFill="1" applyBorder="1"/>
    <xf numFmtId="184" fontId="47" fillId="0" borderId="151" xfId="0" applyNumberFormat="1" applyFont="1" applyFill="1" applyBorder="1"/>
    <xf numFmtId="187" fontId="47" fillId="0" borderId="316" xfId="0" applyNumberFormat="1" applyFont="1" applyFill="1" applyBorder="1"/>
    <xf numFmtId="184" fontId="47" fillId="0" borderId="316" xfId="0" applyNumberFormat="1" applyFont="1" applyFill="1" applyBorder="1"/>
    <xf numFmtId="37" fontId="54" fillId="0" borderId="203" xfId="85" applyFont="1" applyFill="1" applyBorder="1" applyAlignment="1" applyProtection="1">
      <alignment vertical="center"/>
      <protection locked="0"/>
    </xf>
    <xf numFmtId="37" fontId="54" fillId="0" borderId="4" xfId="85" applyFont="1" applyFill="1" applyBorder="1" applyAlignment="1" applyProtection="1">
      <alignment vertical="center"/>
      <protection locked="0"/>
    </xf>
    <xf numFmtId="37" fontId="54" fillId="0" borderId="219" xfId="85" applyFont="1" applyFill="1" applyBorder="1" applyAlignment="1" applyProtection="1">
      <alignment vertical="center"/>
      <protection locked="0"/>
    </xf>
    <xf numFmtId="37" fontId="54" fillId="0" borderId="219" xfId="85" applyFont="1" applyFill="1" applyBorder="1" applyAlignment="1">
      <alignment vertical="center"/>
    </xf>
    <xf numFmtId="37" fontId="54" fillId="0" borderId="228" xfId="85" applyFont="1" applyFill="1" applyBorder="1" applyAlignment="1" applyProtection="1">
      <alignment vertical="center"/>
      <protection locked="0"/>
    </xf>
    <xf numFmtId="0" fontId="11" fillId="0" borderId="0" xfId="0" applyFont="1" applyFill="1"/>
    <xf numFmtId="188" fontId="7" fillId="0" borderId="149" xfId="55" applyNumberFormat="1" applyFont="1" applyFill="1" applyBorder="1"/>
    <xf numFmtId="188" fontId="7" fillId="0" borderId="151" xfId="55" applyNumberFormat="1" applyFont="1" applyFill="1" applyBorder="1" applyAlignment="1" applyProtection="1">
      <alignment vertical="center"/>
      <protection locked="0"/>
    </xf>
    <xf numFmtId="188" fontId="7" fillId="0" borderId="151" xfId="55" applyNumberFormat="1" applyFont="1" applyFill="1" applyBorder="1"/>
    <xf numFmtId="188" fontId="7" fillId="0" borderId="316" xfId="55" applyNumberFormat="1" applyFont="1" applyFill="1" applyBorder="1"/>
    <xf numFmtId="188" fontId="7" fillId="0" borderId="473" xfId="55" applyNumberFormat="1" applyFont="1" applyFill="1" applyBorder="1"/>
    <xf numFmtId="188" fontId="7" fillId="0" borderId="318" xfId="55" applyNumberFormat="1" applyFont="1" applyFill="1" applyBorder="1"/>
    <xf numFmtId="188" fontId="7" fillId="6" borderId="283" xfId="55" applyNumberFormat="1" applyFont="1" applyFill="1" applyBorder="1"/>
    <xf numFmtId="38" fontId="7" fillId="40" borderId="35" xfId="66" applyFont="1" applyFill="1" applyBorder="1" applyAlignment="1">
      <alignment vertical="center" shrinkToFit="1"/>
    </xf>
    <xf numFmtId="38" fontId="47" fillId="40" borderId="34" xfId="66" applyFont="1" applyFill="1" applyBorder="1" applyAlignment="1">
      <alignment vertical="center" shrinkToFit="1"/>
    </xf>
    <xf numFmtId="180" fontId="7" fillId="40" borderId="34" xfId="66" applyNumberFormat="1" applyFont="1" applyFill="1" applyBorder="1" applyAlignment="1">
      <alignment vertical="center" shrinkToFit="1"/>
    </xf>
    <xf numFmtId="38" fontId="7" fillId="40" borderId="28" xfId="66" applyFont="1" applyFill="1" applyBorder="1" applyAlignment="1">
      <alignment vertical="center" shrinkToFit="1"/>
    </xf>
    <xf numFmtId="38" fontId="47" fillId="40" borderId="27" xfId="66" applyFont="1" applyFill="1" applyBorder="1" applyAlignment="1">
      <alignment vertical="center" shrinkToFit="1"/>
    </xf>
    <xf numFmtId="180" fontId="7" fillId="40" borderId="27" xfId="66" applyNumberFormat="1" applyFont="1" applyFill="1" applyBorder="1" applyAlignment="1">
      <alignment vertical="center" shrinkToFit="1"/>
    </xf>
    <xf numFmtId="180" fontId="7" fillId="0" borderId="21" xfId="66" applyNumberFormat="1" applyFont="1" applyFill="1" applyBorder="1" applyAlignment="1">
      <alignment horizontal="right" vertical="center" shrinkToFit="1"/>
    </xf>
    <xf numFmtId="187" fontId="7" fillId="0" borderId="517" xfId="0" applyNumberFormat="1" applyFont="1" applyBorder="1" applyAlignment="1">
      <alignment vertical="center"/>
    </xf>
    <xf numFmtId="187" fontId="7" fillId="0" borderId="49" xfId="0" applyNumberFormat="1" applyFont="1" applyBorder="1" applyAlignment="1">
      <alignment vertical="center"/>
    </xf>
    <xf numFmtId="187" fontId="7" fillId="0" borderId="50" xfId="0" applyNumberFormat="1" applyFont="1" applyBorder="1" applyAlignment="1">
      <alignment vertical="center"/>
    </xf>
    <xf numFmtId="187" fontId="7" fillId="2" borderId="90" xfId="0" applyNumberFormat="1" applyFont="1" applyFill="1" applyBorder="1" applyAlignment="1">
      <alignment vertical="center"/>
    </xf>
    <xf numFmtId="187" fontId="7" fillId="0" borderId="48" xfId="0" applyNumberFormat="1" applyFont="1" applyBorder="1" applyAlignment="1">
      <alignment vertical="center"/>
    </xf>
    <xf numFmtId="187" fontId="7" fillId="2" borderId="518" xfId="0" applyNumberFormat="1" applyFont="1" applyFill="1" applyBorder="1" applyAlignment="1">
      <alignment vertical="center"/>
    </xf>
    <xf numFmtId="0" fontId="12" fillId="0" borderId="519" xfId="0" applyNumberFormat="1" applyFont="1" applyFill="1" applyBorder="1" applyAlignment="1" applyProtection="1">
      <alignment horizontal="center" vertical="center"/>
      <protection locked="0"/>
    </xf>
    <xf numFmtId="37" fontId="7" fillId="0" borderId="22" xfId="85" applyNumberFormat="1" applyFont="1" applyFill="1" applyBorder="1" applyAlignment="1" applyProtection="1">
      <alignment vertical="center"/>
    </xf>
    <xf numFmtId="37" fontId="7" fillId="0" borderId="25" xfId="85" applyNumberFormat="1" applyFont="1" applyFill="1" applyBorder="1" applyAlignment="1" applyProtection="1">
      <alignment vertical="center"/>
    </xf>
    <xf numFmtId="37" fontId="7" fillId="0" borderId="28" xfId="85" applyNumberFormat="1" applyFont="1" applyFill="1" applyBorder="1" applyAlignment="1" applyProtection="1">
      <alignment vertical="center"/>
    </xf>
    <xf numFmtId="37" fontId="7" fillId="0" borderId="28" xfId="85" applyNumberFormat="1" applyFont="1" applyFill="1" applyBorder="1" applyAlignment="1">
      <alignment vertical="center"/>
    </xf>
    <xf numFmtId="37" fontId="7" fillId="0" borderId="32" xfId="85" applyNumberFormat="1" applyFont="1" applyFill="1" applyBorder="1" applyAlignment="1" applyProtection="1">
      <alignment vertical="center"/>
    </xf>
    <xf numFmtId="37" fontId="7" fillId="3" borderId="35" xfId="85" applyNumberFormat="1" applyFont="1" applyFill="1" applyBorder="1" applyAlignment="1">
      <alignment vertical="center"/>
    </xf>
    <xf numFmtId="37" fontId="7" fillId="0" borderId="39" xfId="85" applyNumberFormat="1" applyFont="1" applyFill="1" applyBorder="1" applyAlignment="1" applyProtection="1">
      <alignment vertical="center"/>
    </xf>
    <xf numFmtId="37" fontId="7" fillId="3" borderId="46" xfId="85" applyNumberFormat="1" applyFont="1" applyFill="1" applyBorder="1" applyAlignment="1">
      <alignment vertical="center"/>
    </xf>
    <xf numFmtId="37" fontId="7" fillId="0" borderId="0" xfId="85" applyFont="1" applyFill="1" applyBorder="1"/>
    <xf numFmtId="37" fontId="7" fillId="0" borderId="20" xfId="85" applyNumberFormat="1" applyFont="1" applyFill="1" applyBorder="1" applyAlignment="1" applyProtection="1">
      <alignment vertical="center"/>
    </xf>
    <xf numFmtId="37" fontId="7" fillId="0" borderId="23" xfId="85" applyNumberFormat="1" applyFont="1" applyFill="1" applyBorder="1" applyAlignment="1" applyProtection="1">
      <alignment vertical="center"/>
    </xf>
    <xf numFmtId="37" fontId="7" fillId="0" borderId="26" xfId="85" applyNumberFormat="1" applyFont="1" applyFill="1" applyBorder="1" applyAlignment="1" applyProtection="1">
      <alignment vertical="center"/>
    </xf>
    <xf numFmtId="37" fontId="7" fillId="0" borderId="26" xfId="85" applyNumberFormat="1" applyFont="1" applyFill="1" applyBorder="1" applyAlignment="1">
      <alignment vertical="center"/>
    </xf>
    <xf numFmtId="37" fontId="7" fillId="0" borderId="30" xfId="85" applyNumberFormat="1" applyFont="1" applyFill="1" applyBorder="1" applyAlignment="1" applyProtection="1">
      <alignment vertical="center"/>
    </xf>
    <xf numFmtId="37" fontId="7" fillId="3" borderId="33" xfId="85" applyNumberFormat="1" applyFont="1" applyFill="1" applyBorder="1" applyAlignment="1">
      <alignment vertical="center"/>
    </xf>
    <xf numFmtId="37" fontId="7" fillId="0" borderId="37" xfId="85" applyNumberFormat="1" applyFont="1" applyFill="1" applyBorder="1" applyAlignment="1" applyProtection="1">
      <alignment vertical="center"/>
    </xf>
    <xf numFmtId="37" fontId="7" fillId="3" borderId="128" xfId="85" applyNumberFormat="1" applyFont="1" applyFill="1" applyBorder="1" applyAlignment="1">
      <alignment vertical="center"/>
    </xf>
    <xf numFmtId="180" fontId="5" fillId="0" borderId="162" xfId="66" applyNumberFormat="1" applyFont="1" applyFill="1" applyBorder="1" applyAlignment="1">
      <alignment horizontal="right" vertical="center" shrinkToFit="1"/>
    </xf>
    <xf numFmtId="37" fontId="29" fillId="0" borderId="12" xfId="85" applyFont="1" applyFill="1" applyBorder="1" applyAlignment="1">
      <alignment horizontal="center" vertical="center"/>
    </xf>
    <xf numFmtId="37" fontId="29" fillId="0" borderId="13" xfId="85" applyFont="1" applyFill="1" applyBorder="1" applyAlignment="1">
      <alignment horizontal="center" vertical="center"/>
    </xf>
    <xf numFmtId="37" fontId="29" fillId="0" borderId="14" xfId="85" applyFont="1" applyFill="1" applyBorder="1" applyAlignment="1">
      <alignment horizontal="center" vertical="center"/>
    </xf>
    <xf numFmtId="37" fontId="29" fillId="0" borderId="15" xfId="85" applyFont="1" applyFill="1" applyBorder="1" applyAlignment="1">
      <alignment horizontal="center" vertical="center"/>
    </xf>
    <xf numFmtId="184" fontId="7" fillId="0" borderId="515" xfId="85" applyNumberFormat="1" applyFont="1" applyFill="1" applyBorder="1" applyAlignment="1">
      <alignment vertical="center" shrinkToFit="1"/>
    </xf>
    <xf numFmtId="37" fontId="7" fillId="0" borderId="265" xfId="85" applyFont="1" applyFill="1" applyBorder="1" applyAlignment="1">
      <alignment horizontal="center" vertical="center"/>
    </xf>
    <xf numFmtId="188" fontId="7" fillId="0" borderId="332" xfId="66" applyNumberFormat="1" applyFont="1" applyFill="1" applyBorder="1" applyAlignment="1">
      <alignment vertical="center" shrinkToFit="1"/>
    </xf>
    <xf numFmtId="37" fontId="11" fillId="0" borderId="0" xfId="85" applyFont="1" applyFill="1" applyAlignment="1" applyProtection="1">
      <alignment horizontal="left" vertical="center"/>
      <protection locked="0"/>
    </xf>
    <xf numFmtId="37" fontId="5" fillId="0" borderId="76" xfId="85" applyFont="1" applyFill="1" applyBorder="1" applyAlignment="1">
      <alignment horizontal="center" vertical="center" wrapText="1"/>
    </xf>
    <xf numFmtId="37" fontId="5" fillId="0" borderId="295" xfId="85" applyFont="1" applyFill="1" applyBorder="1" applyAlignment="1">
      <alignment horizontal="center" vertical="center" wrapText="1"/>
    </xf>
    <xf numFmtId="37" fontId="7" fillId="0" borderId="637" xfId="85" applyFont="1" applyFill="1" applyBorder="1" applyAlignment="1">
      <alignment horizontal="center" vertical="center"/>
    </xf>
    <xf numFmtId="37" fontId="7" fillId="0" borderId="639" xfId="85" applyFont="1" applyFill="1" applyBorder="1" applyAlignment="1">
      <alignment horizontal="center" vertical="center"/>
    </xf>
    <xf numFmtId="37" fontId="7" fillId="0" borderId="10" xfId="85" applyFont="1" applyFill="1" applyBorder="1" applyAlignment="1">
      <alignment horizontal="center" vertical="center"/>
    </xf>
    <xf numFmtId="0" fontId="5" fillId="0" borderId="30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7" fontId="7" fillId="0" borderId="638" xfId="85" applyFont="1" applyFill="1" applyBorder="1" applyAlignment="1">
      <alignment horizontal="center" vertical="center"/>
    </xf>
    <xf numFmtId="37" fontId="7" fillId="0" borderId="640" xfId="85" applyFont="1" applyFill="1" applyBorder="1" applyAlignment="1">
      <alignment horizontal="center" vertical="center"/>
    </xf>
    <xf numFmtId="37" fontId="7" fillId="0" borderId="212" xfId="85" applyFont="1" applyFill="1" applyBorder="1" applyAlignment="1" applyProtection="1">
      <alignment vertical="center"/>
      <protection locked="0"/>
    </xf>
    <xf numFmtId="176" fontId="8" fillId="0" borderId="629" xfId="85" applyNumberFormat="1" applyFont="1" applyFill="1" applyBorder="1" applyAlignment="1" applyProtection="1">
      <alignment vertical="center"/>
    </xf>
    <xf numFmtId="37" fontId="7" fillId="0" borderId="218" xfId="85" applyFont="1" applyFill="1" applyBorder="1" applyAlignment="1" applyProtection="1">
      <alignment vertical="center"/>
      <protection locked="0"/>
    </xf>
    <xf numFmtId="176" fontId="8" fillId="0" borderId="25" xfId="85" applyNumberFormat="1" applyFont="1" applyFill="1" applyBorder="1" applyAlignment="1" applyProtection="1">
      <alignment vertical="center"/>
    </xf>
    <xf numFmtId="176" fontId="8" fillId="0" borderId="28" xfId="85" applyNumberFormat="1" applyFont="1" applyFill="1" applyBorder="1" applyAlignment="1" applyProtection="1">
      <alignment vertical="center"/>
    </xf>
    <xf numFmtId="176" fontId="8" fillId="0" borderId="28" xfId="85" applyNumberFormat="1" applyFont="1" applyFill="1" applyBorder="1" applyAlignment="1">
      <alignment vertical="center"/>
    </xf>
    <xf numFmtId="176" fontId="8" fillId="0" borderId="32" xfId="85" applyNumberFormat="1" applyFont="1" applyFill="1" applyBorder="1" applyAlignment="1" applyProtection="1">
      <alignment vertical="center"/>
    </xf>
    <xf numFmtId="37" fontId="29" fillId="0" borderId="16" xfId="85" applyFont="1" applyFill="1" applyBorder="1" applyAlignment="1">
      <alignment horizontal="center" vertical="center"/>
    </xf>
    <xf numFmtId="176" fontId="8" fillId="0" borderId="35" xfId="85" applyNumberFormat="1" applyFont="1" applyFill="1" applyBorder="1" applyAlignment="1" applyProtection="1">
      <alignment vertical="center"/>
    </xf>
    <xf numFmtId="176" fontId="8" fillId="0" borderId="22" xfId="85" applyNumberFormat="1" applyFont="1" applyFill="1" applyBorder="1" applyAlignment="1" applyProtection="1">
      <alignment vertical="center"/>
    </xf>
    <xf numFmtId="176" fontId="8" fillId="0" borderId="39" xfId="85" applyNumberFormat="1" applyFont="1" applyFill="1" applyBorder="1" applyAlignment="1" applyProtection="1">
      <alignment vertical="center"/>
    </xf>
    <xf numFmtId="2" fontId="8" fillId="0" borderId="35" xfId="85" applyNumberFormat="1" applyFont="1" applyFill="1" applyBorder="1" applyAlignment="1" applyProtection="1">
      <alignment horizontal="right" vertical="center"/>
    </xf>
    <xf numFmtId="176" fontId="8" fillId="0" borderId="630" xfId="85" applyNumberFormat="1" applyFont="1" applyFill="1" applyBorder="1" applyAlignment="1" applyProtection="1">
      <alignment vertical="center"/>
    </xf>
    <xf numFmtId="37" fontId="29" fillId="0" borderId="2" xfId="85" applyFont="1" applyFill="1" applyBorder="1" applyAlignment="1">
      <alignment horizontal="center" vertical="center"/>
    </xf>
    <xf numFmtId="2" fontId="8" fillId="0" borderId="46" xfId="85" applyNumberFormat="1" applyFont="1" applyFill="1" applyBorder="1" applyAlignment="1" applyProtection="1">
      <alignment horizontal="right" vertical="center"/>
    </xf>
    <xf numFmtId="176" fontId="8" fillId="0" borderId="46" xfId="85" applyNumberFormat="1" applyFont="1" applyFill="1" applyBorder="1" applyAlignment="1" applyProtection="1">
      <alignment vertical="center"/>
    </xf>
    <xf numFmtId="176" fontId="8" fillId="0" borderId="631" xfId="85" applyNumberFormat="1" applyFont="1" applyFill="1" applyBorder="1" applyAlignment="1" applyProtection="1">
      <alignment vertical="center"/>
    </xf>
    <xf numFmtId="176" fontId="8" fillId="0" borderId="632" xfId="85" applyNumberFormat="1" applyFont="1" applyFill="1" applyBorder="1" applyAlignment="1" applyProtection="1">
      <alignment vertical="center"/>
    </xf>
    <xf numFmtId="0" fontId="1" fillId="0" borderId="0" xfId="0" applyFont="1" applyFill="1"/>
    <xf numFmtId="0" fontId="17" fillId="0" borderId="0" xfId="0" applyFont="1" applyFill="1"/>
    <xf numFmtId="0" fontId="22" fillId="0" borderId="0" xfId="0" applyFont="1" applyFill="1"/>
    <xf numFmtId="0" fontId="14" fillId="0" borderId="0" xfId="0" applyFont="1" applyFill="1"/>
    <xf numFmtId="0" fontId="10" fillId="0" borderId="0" xfId="0" applyFont="1" applyFill="1"/>
    <xf numFmtId="0" fontId="11" fillId="0" borderId="94" xfId="0" applyFont="1" applyFill="1" applyBorder="1" applyAlignment="1"/>
    <xf numFmtId="38" fontId="7" fillId="0" borderId="0" xfId="0" applyNumberFormat="1" applyFont="1" applyFill="1" applyAlignment="1">
      <alignment vertical="center"/>
    </xf>
    <xf numFmtId="37" fontId="7" fillId="0" borderId="88" xfId="85" applyFont="1" applyFill="1" applyBorder="1" applyAlignment="1">
      <alignment horizontal="center" vertical="center"/>
    </xf>
    <xf numFmtId="38" fontId="7" fillId="0" borderId="456" xfId="66" applyFont="1" applyFill="1" applyBorder="1" applyAlignment="1">
      <alignment vertical="center" shrinkToFit="1"/>
    </xf>
    <xf numFmtId="37" fontId="7" fillId="0" borderId="521" xfId="85" applyFont="1" applyFill="1" applyBorder="1" applyAlignment="1">
      <alignment horizontal="center" vertical="center"/>
    </xf>
    <xf numFmtId="37" fontId="7" fillId="0" borderId="522" xfId="85" applyFont="1" applyFill="1" applyBorder="1" applyAlignment="1">
      <alignment horizontal="center" vertical="center"/>
    </xf>
    <xf numFmtId="0" fontId="11" fillId="0" borderId="0" xfId="0" applyFont="1" applyFill="1" applyAlignment="1"/>
    <xf numFmtId="49" fontId="7" fillId="0" borderId="0" xfId="0" applyNumberFormat="1" applyFont="1" applyFill="1" applyAlignment="1"/>
    <xf numFmtId="0" fontId="21" fillId="0" borderId="516" xfId="0" applyFont="1" applyFill="1" applyBorder="1" applyAlignment="1">
      <alignment horizontal="center" vertical="center"/>
    </xf>
    <xf numFmtId="0" fontId="7" fillId="0" borderId="320" xfId="0" applyFont="1" applyFill="1" applyBorder="1" applyAlignment="1">
      <alignment horizontal="center" vertical="center"/>
    </xf>
    <xf numFmtId="0" fontId="7" fillId="0" borderId="268" xfId="0" applyFont="1" applyFill="1" applyBorder="1" applyAlignment="1">
      <alignment horizontal="center" vertical="center"/>
    </xf>
    <xf numFmtId="184" fontId="8" fillId="0" borderId="115" xfId="85" applyNumberFormat="1" applyFont="1" applyFill="1" applyBorder="1" applyAlignment="1">
      <alignment vertical="center" shrinkToFit="1"/>
    </xf>
    <xf numFmtId="184" fontId="8" fillId="0" borderId="116" xfId="85" applyNumberFormat="1" applyFont="1" applyFill="1" applyBorder="1" applyAlignment="1">
      <alignment vertical="center" shrinkToFit="1"/>
    </xf>
    <xf numFmtId="184" fontId="8" fillId="0" borderId="117" xfId="85" applyNumberFormat="1" applyFont="1" applyFill="1" applyBorder="1" applyAlignment="1">
      <alignment vertical="center" shrinkToFit="1"/>
    </xf>
    <xf numFmtId="184" fontId="8" fillId="0" borderId="118" xfId="85" applyNumberFormat="1" applyFont="1" applyFill="1" applyBorder="1" applyAlignment="1">
      <alignment vertical="center" shrinkToFit="1"/>
    </xf>
    <xf numFmtId="37" fontId="7" fillId="0" borderId="33" xfId="85" applyFont="1" applyFill="1" applyBorder="1" applyAlignment="1">
      <alignment horizontal="center" vertical="center" shrinkToFit="1"/>
    </xf>
    <xf numFmtId="180" fontId="7" fillId="0" borderId="35" xfId="66" applyNumberFormat="1" applyFont="1" applyFill="1" applyBorder="1" applyAlignment="1">
      <alignment vertical="center" shrinkToFit="1"/>
    </xf>
    <xf numFmtId="180" fontId="7" fillId="0" borderId="199" xfId="66" applyNumberFormat="1" applyFont="1" applyFill="1" applyBorder="1" applyAlignment="1">
      <alignment vertical="center" shrinkToFit="1"/>
    </xf>
    <xf numFmtId="180" fontId="7" fillId="0" borderId="114" xfId="66" applyNumberFormat="1" applyFont="1" applyFill="1" applyBorder="1" applyAlignment="1">
      <alignment vertical="center" shrinkToFit="1"/>
    </xf>
    <xf numFmtId="184" fontId="7" fillId="0" borderId="237" xfId="85" applyNumberFormat="1" applyFont="1" applyFill="1" applyBorder="1" applyAlignment="1">
      <alignment vertical="center" shrinkToFit="1"/>
    </xf>
    <xf numFmtId="180" fontId="7" fillId="0" borderId="259" xfId="85" applyNumberFormat="1" applyFont="1" applyFill="1" applyBorder="1" applyAlignment="1">
      <alignment vertical="center" shrinkToFit="1"/>
    </xf>
    <xf numFmtId="38" fontId="7" fillId="0" borderId="238" xfId="66" applyFont="1" applyFill="1" applyBorder="1" applyAlignment="1">
      <alignment vertical="center" shrinkToFit="1"/>
    </xf>
    <xf numFmtId="180" fontId="7" fillId="0" borderId="239" xfId="66" applyNumberFormat="1" applyFont="1" applyFill="1" applyBorder="1" applyAlignment="1">
      <alignment vertical="center" shrinkToFit="1"/>
    </xf>
    <xf numFmtId="38" fontId="7" fillId="0" borderId="156" xfId="66" applyFont="1" applyFill="1" applyBorder="1" applyAlignment="1">
      <alignment vertical="center" shrinkToFit="1"/>
    </xf>
    <xf numFmtId="180" fontId="7" fillId="0" borderId="104" xfId="66" applyNumberFormat="1" applyFont="1" applyFill="1" applyBorder="1" applyAlignment="1">
      <alignment vertical="center" shrinkToFit="1"/>
    </xf>
    <xf numFmtId="38" fontId="7" fillId="0" borderId="236" xfId="85" applyNumberFormat="1" applyFont="1" applyFill="1" applyBorder="1" applyAlignment="1">
      <alignment vertical="center" shrinkToFit="1"/>
    </xf>
    <xf numFmtId="180" fontId="7" fillId="0" borderId="108" xfId="85" applyNumberFormat="1" applyFont="1" applyFill="1" applyBorder="1" applyAlignment="1">
      <alignment vertical="center" shrinkToFit="1"/>
    </xf>
    <xf numFmtId="38" fontId="7" fillId="0" borderId="6" xfId="66" applyFont="1" applyFill="1" applyBorder="1" applyAlignment="1">
      <alignment vertical="center" shrinkToFit="1"/>
    </xf>
    <xf numFmtId="180" fontId="7" fillId="0" borderId="240" xfId="66" applyNumberFormat="1" applyFont="1" applyFill="1" applyBorder="1" applyAlignment="1">
      <alignment vertical="center" shrinkToFit="1"/>
    </xf>
    <xf numFmtId="38" fontId="7" fillId="0" borderId="7" xfId="66" applyFont="1" applyFill="1" applyBorder="1" applyAlignment="1">
      <alignment vertical="center" shrinkToFit="1"/>
    </xf>
    <xf numFmtId="180" fontId="7" fillId="0" borderId="90" xfId="66" applyNumberFormat="1" applyFont="1" applyFill="1" applyBorder="1" applyAlignment="1">
      <alignment vertical="center" shrinkToFit="1"/>
    </xf>
    <xf numFmtId="180" fontId="7" fillId="0" borderId="199" xfId="66" applyNumberFormat="1" applyFont="1" applyFill="1" applyBorder="1" applyAlignment="1">
      <alignment horizontal="right" vertical="center" shrinkToFit="1"/>
    </xf>
    <xf numFmtId="180" fontId="7" fillId="0" borderId="90" xfId="66" applyNumberFormat="1" applyFont="1" applyFill="1" applyBorder="1" applyAlignment="1">
      <alignment horizontal="right" vertical="center" shrinkToFit="1"/>
    </xf>
    <xf numFmtId="38" fontId="7" fillId="0" borderId="520" xfId="85" applyNumberFormat="1" applyFont="1" applyFill="1" applyBorder="1" applyAlignment="1">
      <alignment vertical="center" shrinkToFit="1"/>
    </xf>
    <xf numFmtId="180" fontId="7" fillId="0" borderId="260" xfId="66" applyNumberFormat="1" applyFont="1" applyFill="1" applyBorder="1" applyAlignment="1">
      <alignment vertical="center" shrinkToFit="1"/>
    </xf>
    <xf numFmtId="38" fontId="8" fillId="0" borderId="119" xfId="85" applyNumberFormat="1" applyFont="1" applyFill="1" applyBorder="1" applyAlignment="1">
      <alignment vertical="center" shrinkToFit="1"/>
    </xf>
    <xf numFmtId="184" fontId="8" fillId="0" borderId="227" xfId="85" applyNumberFormat="1" applyFont="1" applyFill="1" applyBorder="1" applyAlignment="1">
      <alignment vertical="center" shrinkToFit="1"/>
    </xf>
    <xf numFmtId="184" fontId="8" fillId="0" borderId="121" xfId="85" applyNumberFormat="1" applyFont="1" applyFill="1" applyBorder="1" applyAlignment="1">
      <alignment vertical="center" shrinkToFit="1"/>
    </xf>
    <xf numFmtId="184" fontId="7" fillId="0" borderId="236" xfId="85" applyNumberFormat="1" applyFont="1" applyFill="1" applyBorder="1" applyAlignment="1">
      <alignment vertical="center" shrinkToFit="1"/>
    </xf>
    <xf numFmtId="184" fontId="7" fillId="0" borderId="324" xfId="66" applyNumberFormat="1" applyFont="1" applyFill="1" applyBorder="1" applyAlignment="1">
      <alignment vertical="center" shrinkToFit="1"/>
    </xf>
    <xf numFmtId="184" fontId="7" fillId="0" borderId="520" xfId="85" applyNumberFormat="1" applyFont="1" applyFill="1" applyBorder="1" applyAlignment="1">
      <alignment vertical="center" shrinkToFit="1"/>
    </xf>
    <xf numFmtId="184" fontId="8" fillId="0" borderId="119" xfId="85" applyNumberFormat="1" applyFont="1" applyFill="1" applyBorder="1" applyAlignment="1">
      <alignment vertical="center" shrinkToFit="1"/>
    </xf>
    <xf numFmtId="180" fontId="7" fillId="0" borderId="261" xfId="66" applyNumberFormat="1" applyFont="1" applyFill="1" applyBorder="1" applyAlignment="1">
      <alignment vertical="center" shrinkToFit="1"/>
    </xf>
    <xf numFmtId="180" fontId="7" fillId="0" borderId="202" xfId="66" applyNumberFormat="1" applyFont="1" applyFill="1" applyBorder="1" applyAlignment="1">
      <alignment vertical="center" shrinkToFit="1"/>
    </xf>
    <xf numFmtId="180" fontId="7" fillId="0" borderId="126" xfId="66" applyNumberFormat="1" applyFont="1" applyFill="1" applyBorder="1" applyAlignment="1">
      <alignment vertical="center" shrinkToFit="1"/>
    </xf>
    <xf numFmtId="184" fontId="7" fillId="0" borderId="266" xfId="85" applyNumberFormat="1" applyFont="1" applyFill="1" applyBorder="1" applyAlignment="1">
      <alignment vertical="center" shrinkToFit="1"/>
    </xf>
    <xf numFmtId="184" fontId="7" fillId="0" borderId="267" xfId="85" applyNumberFormat="1" applyFont="1" applyFill="1" applyBorder="1" applyAlignment="1">
      <alignment vertical="center" shrinkToFit="1"/>
    </xf>
    <xf numFmtId="180" fontId="7" fillId="0" borderId="268" xfId="85" applyNumberFormat="1" applyFont="1" applyFill="1" applyBorder="1" applyAlignment="1">
      <alignment vertical="center" shrinkToFit="1"/>
    </xf>
    <xf numFmtId="38" fontId="7" fillId="0" borderId="330" xfId="66" applyFont="1" applyFill="1" applyBorder="1" applyAlignment="1">
      <alignment vertical="center" shrinkToFit="1"/>
    </xf>
    <xf numFmtId="180" fontId="7" fillId="0" borderId="331" xfId="66" applyNumberFormat="1" applyFont="1" applyFill="1" applyBorder="1" applyAlignment="1">
      <alignment vertical="center" shrinkToFit="1"/>
    </xf>
    <xf numFmtId="180" fontId="7" fillId="0" borderId="109" xfId="66" applyNumberFormat="1" applyFont="1" applyFill="1" applyBorder="1" applyAlignment="1">
      <alignment vertical="center" shrinkToFit="1"/>
    </xf>
    <xf numFmtId="184" fontId="7" fillId="0" borderId="262" xfId="85" applyNumberFormat="1" applyFont="1" applyFill="1" applyBorder="1" applyAlignment="1">
      <alignment vertical="center" shrinkToFit="1"/>
    </xf>
    <xf numFmtId="180" fontId="7" fillId="0" borderId="110" xfId="85" applyNumberFormat="1" applyFont="1" applyFill="1" applyBorder="1" applyAlignment="1">
      <alignment vertical="center" shrinkToFit="1"/>
    </xf>
    <xf numFmtId="184" fontId="7" fillId="0" borderId="325" xfId="66" applyNumberFormat="1" applyFont="1" applyFill="1" applyBorder="1" applyAlignment="1">
      <alignment vertical="center" shrinkToFit="1"/>
    </xf>
    <xf numFmtId="38" fontId="7" fillId="0" borderId="263" xfId="66" applyFont="1" applyFill="1" applyBorder="1" applyAlignment="1">
      <alignment vertical="center" shrinkToFit="1"/>
    </xf>
    <xf numFmtId="180" fontId="7" fillId="0" borderId="271" xfId="66" applyNumberFormat="1" applyFont="1" applyFill="1" applyBorder="1" applyAlignment="1">
      <alignment vertical="center" shrinkToFit="1"/>
    </xf>
    <xf numFmtId="38" fontId="7" fillId="0" borderId="304" xfId="66" applyFont="1" applyFill="1" applyBorder="1" applyAlignment="1">
      <alignment vertical="center" shrinkToFit="1"/>
    </xf>
    <xf numFmtId="180" fontId="7" fillId="0" borderId="264" xfId="66" applyNumberFormat="1" applyFont="1" applyFill="1" applyBorder="1" applyAlignment="1">
      <alignment vertical="center" shrinkToFit="1"/>
    </xf>
    <xf numFmtId="180" fontId="7" fillId="0" borderId="202" xfId="66" applyNumberFormat="1" applyFont="1" applyFill="1" applyBorder="1" applyAlignment="1">
      <alignment horizontal="right" vertical="center" shrinkToFit="1"/>
    </xf>
    <xf numFmtId="180" fontId="7" fillId="0" borderId="264" xfId="66" applyNumberFormat="1" applyFont="1" applyFill="1" applyBorder="1" applyAlignment="1">
      <alignment horizontal="right" vertical="center" shrinkToFit="1"/>
    </xf>
    <xf numFmtId="180" fontId="7" fillId="0" borderId="270" xfId="66" applyNumberFormat="1" applyFont="1" applyFill="1" applyBorder="1" applyAlignment="1">
      <alignment vertical="center" shrinkToFit="1"/>
    </xf>
    <xf numFmtId="184" fontId="8" fillId="0" borderId="269" xfId="85" applyNumberFormat="1" applyFont="1" applyFill="1" applyBorder="1" applyAlignment="1">
      <alignment vertical="center" shrinkToFit="1"/>
    </xf>
    <xf numFmtId="37" fontId="7" fillId="0" borderId="115" xfId="85" applyFont="1" applyFill="1" applyBorder="1" applyAlignment="1">
      <alignment vertical="center"/>
    </xf>
    <xf numFmtId="180" fontId="7" fillId="0" borderId="249" xfId="85" applyNumberFormat="1" applyFont="1" applyFill="1" applyBorder="1" applyAlignment="1">
      <alignment vertical="center"/>
    </xf>
    <xf numFmtId="37" fontId="7" fillId="0" borderId="116" xfId="85" applyFont="1" applyFill="1" applyBorder="1" applyAlignment="1">
      <alignment vertical="center"/>
    </xf>
    <xf numFmtId="180" fontId="7" fillId="0" borderId="218" xfId="85" applyNumberFormat="1" applyFont="1" applyFill="1" applyBorder="1" applyAlignment="1">
      <alignment vertical="center"/>
    </xf>
    <xf numFmtId="37" fontId="7" fillId="0" borderId="117" xfId="85" applyFont="1" applyFill="1" applyBorder="1" applyAlignment="1">
      <alignment vertical="center"/>
    </xf>
    <xf numFmtId="180" fontId="7" fillId="0" borderId="226" xfId="85" applyNumberFormat="1" applyFont="1" applyFill="1" applyBorder="1" applyAlignment="1">
      <alignment vertical="center"/>
    </xf>
    <xf numFmtId="37" fontId="7" fillId="0" borderId="118" xfId="85" applyFont="1" applyFill="1" applyBorder="1" applyAlignment="1">
      <alignment vertical="center"/>
    </xf>
    <xf numFmtId="180" fontId="7" fillId="0" borderId="305" xfId="85" applyNumberFormat="1" applyFont="1" applyFill="1" applyBorder="1" applyAlignment="1">
      <alignment vertical="center"/>
    </xf>
    <xf numFmtId="37" fontId="7" fillId="0" borderId="65" xfId="85" applyFont="1" applyFill="1" applyBorder="1" applyAlignment="1">
      <alignment horizontal="center" vertical="center"/>
    </xf>
    <xf numFmtId="37" fontId="7" fillId="0" borderId="33" xfId="85" applyFont="1" applyFill="1" applyBorder="1" applyAlignment="1">
      <alignment vertical="center"/>
    </xf>
    <xf numFmtId="180" fontId="7" fillId="0" borderId="90" xfId="85" applyNumberFormat="1" applyFont="1" applyFill="1" applyBorder="1" applyAlignment="1">
      <alignment vertical="center"/>
    </xf>
    <xf numFmtId="180" fontId="7" fillId="0" borderId="199" xfId="85" applyNumberFormat="1" applyFont="1" applyFill="1" applyBorder="1" applyAlignment="1">
      <alignment vertical="center"/>
    </xf>
    <xf numFmtId="37" fontId="7" fillId="0" borderId="90" xfId="85" applyFont="1" applyFill="1" applyBorder="1" applyAlignment="1">
      <alignment vertical="center"/>
    </xf>
    <xf numFmtId="37" fontId="7" fillId="0" borderId="119" xfId="85" applyFont="1" applyFill="1" applyBorder="1" applyAlignment="1">
      <alignment vertical="center"/>
    </xf>
    <xf numFmtId="180" fontId="7" fillId="0" borderId="240" xfId="85" applyNumberFormat="1" applyFont="1" applyFill="1" applyBorder="1" applyAlignment="1">
      <alignment vertical="center"/>
    </xf>
    <xf numFmtId="37" fontId="7" fillId="0" borderId="120" xfId="85" applyFont="1" applyFill="1" applyBorder="1" applyAlignment="1">
      <alignment vertical="center"/>
    </xf>
    <xf numFmtId="37" fontId="7" fillId="0" borderId="121" xfId="85" applyFont="1" applyFill="1" applyBorder="1" applyAlignment="1">
      <alignment vertical="center"/>
    </xf>
    <xf numFmtId="37" fontId="7" fillId="0" borderId="122" xfId="85" applyFont="1" applyFill="1" applyBorder="1" applyAlignment="1">
      <alignment horizontal="center" vertical="center"/>
    </xf>
    <xf numFmtId="37" fontId="7" fillId="0" borderId="123" xfId="85" applyFont="1" applyFill="1" applyBorder="1" applyAlignment="1">
      <alignment vertical="center"/>
    </xf>
    <xf numFmtId="180" fontId="7" fillId="0" borderId="94" xfId="85" applyNumberFormat="1" applyFont="1" applyFill="1" applyBorder="1" applyAlignment="1">
      <alignment vertical="center"/>
    </xf>
    <xf numFmtId="180" fontId="7" fillId="0" borderId="202" xfId="85" applyNumberFormat="1" applyFont="1" applyFill="1" applyBorder="1" applyAlignment="1">
      <alignment vertical="center"/>
    </xf>
    <xf numFmtId="37" fontId="7" fillId="0" borderId="94" xfId="85" applyFont="1" applyFill="1" applyBorder="1" applyAlignment="1">
      <alignment vertical="center"/>
    </xf>
    <xf numFmtId="37" fontId="7" fillId="0" borderId="125" xfId="85" applyFont="1" applyFill="1" applyBorder="1" applyAlignment="1">
      <alignment vertical="center"/>
    </xf>
    <xf numFmtId="180" fontId="7" fillId="0" borderId="306" xfId="85" applyNumberFormat="1" applyFont="1" applyFill="1" applyBorder="1" applyAlignment="1">
      <alignment vertical="center"/>
    </xf>
    <xf numFmtId="37" fontId="5" fillId="0" borderId="0" xfId="85" applyFont="1" applyFill="1" applyBorder="1"/>
    <xf numFmtId="37" fontId="7" fillId="0" borderId="642" xfId="85" applyFont="1" applyFill="1" applyBorder="1" applyAlignment="1">
      <alignment vertical="center"/>
    </xf>
    <xf numFmtId="37" fontId="7" fillId="0" borderId="85" xfId="85" applyFont="1" applyFill="1" applyBorder="1" applyAlignment="1">
      <alignment vertical="center"/>
    </xf>
    <xf numFmtId="37" fontId="7" fillId="0" borderId="643" xfId="85" applyFont="1" applyFill="1" applyBorder="1" applyAlignment="1">
      <alignment vertical="center"/>
    </xf>
    <xf numFmtId="37" fontId="7" fillId="0" borderId="242" xfId="85" applyFont="1" applyFill="1" applyBorder="1" applyAlignment="1">
      <alignment vertical="center"/>
    </xf>
    <xf numFmtId="37" fontId="7" fillId="0" borderId="87" xfId="85" applyFont="1" applyFill="1" applyBorder="1" applyAlignment="1">
      <alignment vertical="center"/>
    </xf>
    <xf numFmtId="37" fontId="7" fillId="0" borderId="88" xfId="85" applyFont="1" applyFill="1" applyBorder="1" applyAlignment="1">
      <alignment vertical="center"/>
    </xf>
    <xf numFmtId="37" fontId="7" fillId="0" borderId="86" xfId="85" applyFont="1" applyFill="1" applyBorder="1" applyAlignment="1">
      <alignment vertical="center"/>
    </xf>
    <xf numFmtId="37" fontId="7" fillId="0" borderId="265" xfId="85" applyFont="1" applyFill="1" applyBorder="1" applyAlignment="1">
      <alignment vertical="center"/>
    </xf>
    <xf numFmtId="37" fontId="7" fillId="0" borderId="644" xfId="85" applyFont="1" applyFill="1" applyBorder="1" applyAlignment="1">
      <alignment vertical="center"/>
    </xf>
    <xf numFmtId="37" fontId="7" fillId="0" borderId="84" xfId="85" applyFont="1" applyFill="1" applyBorder="1" applyAlignment="1">
      <alignment vertical="center"/>
    </xf>
    <xf numFmtId="37" fontId="7" fillId="0" borderId="89" xfId="85" applyFont="1" applyFill="1" applyBorder="1" applyAlignment="1">
      <alignment vertical="center"/>
    </xf>
    <xf numFmtId="38" fontId="7" fillId="0" borderId="77" xfId="66" applyFont="1" applyFill="1" applyBorder="1" applyAlignment="1">
      <alignment vertical="center" shrinkToFit="1"/>
    </xf>
    <xf numFmtId="38" fontId="7" fillId="0" borderId="78" xfId="66" applyFont="1" applyFill="1" applyBorder="1" applyAlignment="1">
      <alignment vertical="center" shrinkToFit="1"/>
    </xf>
    <xf numFmtId="38" fontId="7" fillId="0" borderId="0" xfId="66" applyFont="1" applyFill="1" applyBorder="1" applyAlignment="1">
      <alignment vertical="center" shrinkToFit="1"/>
    </xf>
    <xf numFmtId="38" fontId="7" fillId="0" borderId="79" xfId="66" applyFont="1" applyFill="1" applyBorder="1" applyAlignment="1">
      <alignment vertical="center" shrinkToFit="1"/>
    </xf>
    <xf numFmtId="38" fontId="7" fillId="0" borderId="90" xfId="66" applyFont="1" applyFill="1" applyBorder="1" applyAlignment="1">
      <alignment vertical="center" shrinkToFit="1"/>
    </xf>
    <xf numFmtId="38" fontId="7" fillId="0" borderId="111" xfId="66" applyFont="1" applyFill="1" applyBorder="1" applyAlignment="1">
      <alignment vertical="center" shrinkToFit="1"/>
    </xf>
    <xf numFmtId="38" fontId="7" fillId="0" borderId="91" xfId="66" applyFont="1" applyFill="1" applyBorder="1" applyAlignment="1">
      <alignment vertical="center" shrinkToFit="1"/>
    </xf>
    <xf numFmtId="184" fontId="7" fillId="0" borderId="90" xfId="66" applyNumberFormat="1" applyFont="1" applyFill="1" applyBorder="1" applyAlignment="1">
      <alignment vertical="center" shrinkToFit="1"/>
    </xf>
    <xf numFmtId="184" fontId="7" fillId="0" borderId="238" xfId="66" applyNumberFormat="1" applyFont="1" applyFill="1" applyBorder="1" applyAlignment="1">
      <alignment vertical="center" shrinkToFit="1"/>
    </xf>
    <xf numFmtId="184" fontId="7" fillId="0" borderId="501" xfId="66" applyNumberFormat="1" applyFont="1" applyFill="1" applyBorder="1" applyAlignment="1">
      <alignment vertical="center" shrinkToFit="1"/>
    </xf>
    <xf numFmtId="38" fontId="7" fillId="0" borderId="647" xfId="66" applyFont="1" applyFill="1" applyBorder="1" applyAlignment="1">
      <alignment vertical="center" shrinkToFit="1"/>
    </xf>
    <xf numFmtId="38" fontId="7" fillId="0" borderId="648" xfId="66" applyFont="1" applyFill="1" applyBorder="1" applyAlignment="1">
      <alignment vertical="center" shrinkToFit="1"/>
    </xf>
    <xf numFmtId="38" fontId="7" fillId="0" borderId="649" xfId="66" applyFont="1" applyFill="1" applyBorder="1" applyAlignment="1">
      <alignment vertical="center" shrinkToFit="1"/>
    </xf>
    <xf numFmtId="38" fontId="7" fillId="0" borderId="650" xfId="66" applyFont="1" applyFill="1" applyBorder="1" applyAlignment="1">
      <alignment vertical="center" shrinkToFit="1"/>
    </xf>
    <xf numFmtId="38" fontId="7" fillId="0" borderId="424" xfId="66" applyFont="1" applyFill="1" applyBorder="1" applyAlignment="1">
      <alignment vertical="center" shrinkToFit="1"/>
    </xf>
    <xf numFmtId="38" fontId="7" fillId="0" borderId="651" xfId="66" applyFont="1" applyFill="1" applyBorder="1" applyAlignment="1">
      <alignment vertical="center" shrinkToFit="1"/>
    </xf>
    <xf numFmtId="38" fontId="7" fillId="0" borderId="652" xfId="66" applyFont="1" applyFill="1" applyBorder="1" applyAlignment="1">
      <alignment vertical="center" shrinkToFit="1"/>
    </xf>
    <xf numFmtId="184" fontId="7" fillId="0" borderId="424" xfId="66" applyNumberFormat="1" applyFont="1" applyFill="1" applyBorder="1" applyAlignment="1">
      <alignment vertical="center" shrinkToFit="1"/>
    </xf>
    <xf numFmtId="38" fontId="7" fillId="0" borderId="654" xfId="66" applyFont="1" applyFill="1" applyBorder="1" applyAlignment="1">
      <alignment vertical="center" shrinkToFit="1"/>
    </xf>
    <xf numFmtId="38" fontId="5" fillId="0" borderId="656" xfId="66" applyFont="1" applyFill="1" applyBorder="1" applyAlignment="1">
      <alignment vertical="center" shrinkToFit="1"/>
    </xf>
    <xf numFmtId="38" fontId="5" fillId="0" borderId="657" xfId="66" applyFont="1" applyFill="1" applyBorder="1" applyAlignment="1">
      <alignment vertical="center" shrinkToFit="1"/>
    </xf>
    <xf numFmtId="38" fontId="5" fillId="0" borderId="658" xfId="66" applyFont="1" applyFill="1" applyBorder="1" applyAlignment="1">
      <alignment vertical="center" shrinkToFit="1"/>
    </xf>
    <xf numFmtId="38" fontId="5" fillId="0" borderId="659" xfId="66" applyFont="1" applyFill="1" applyBorder="1" applyAlignment="1">
      <alignment vertical="center" shrinkToFit="1"/>
    </xf>
    <xf numFmtId="38" fontId="7" fillId="0" borderId="660" xfId="66" applyFont="1" applyFill="1" applyBorder="1" applyAlignment="1">
      <alignment vertical="center" shrinkToFit="1"/>
    </xf>
    <xf numFmtId="38" fontId="5" fillId="0" borderId="661" xfId="66" applyFont="1" applyFill="1" applyBorder="1" applyAlignment="1">
      <alignment vertical="center" shrinkToFit="1"/>
    </xf>
    <xf numFmtId="38" fontId="5" fillId="0" borderId="662" xfId="66" applyFont="1" applyFill="1" applyBorder="1" applyAlignment="1">
      <alignment vertical="center" shrinkToFit="1"/>
    </xf>
    <xf numFmtId="38" fontId="7" fillId="0" borderId="663" xfId="66" applyFont="1" applyFill="1" applyBorder="1" applyAlignment="1">
      <alignment vertical="center" shrinkToFit="1"/>
    </xf>
    <xf numFmtId="38" fontId="7" fillId="0" borderId="300" xfId="66" applyFont="1" applyFill="1" applyBorder="1" applyAlignment="1">
      <alignment vertical="center" shrinkToFit="1"/>
    </xf>
    <xf numFmtId="38" fontId="7" fillId="0" borderId="9" xfId="66" applyFont="1" applyFill="1" applyBorder="1" applyAlignment="1">
      <alignment vertical="center" shrinkToFit="1"/>
    </xf>
    <xf numFmtId="38" fontId="7" fillId="0" borderId="301" xfId="66" applyFont="1" applyFill="1" applyBorder="1" applyAlignment="1">
      <alignment vertical="center" shrinkToFit="1"/>
    </xf>
    <xf numFmtId="38" fontId="7" fillId="0" borderId="302" xfId="66" applyFont="1" applyFill="1" applyBorder="1" applyAlignment="1">
      <alignment vertical="center" shrinkToFit="1"/>
    </xf>
    <xf numFmtId="38" fontId="7" fillId="0" borderId="8" xfId="66" applyFont="1" applyFill="1" applyBorder="1" applyAlignment="1">
      <alignment vertical="center" shrinkToFit="1"/>
    </xf>
    <xf numFmtId="38" fontId="7" fillId="0" borderId="303" xfId="66" applyFont="1" applyFill="1" applyBorder="1" applyAlignment="1">
      <alignment vertical="center" shrinkToFit="1"/>
    </xf>
    <xf numFmtId="184" fontId="7" fillId="0" borderId="7" xfId="66" applyNumberFormat="1" applyFont="1" applyFill="1" applyBorder="1" applyAlignment="1">
      <alignment vertical="center" shrinkToFit="1"/>
    </xf>
    <xf numFmtId="184" fontId="7" fillId="0" borderId="654" xfId="66" applyNumberFormat="1" applyFont="1" applyFill="1" applyBorder="1" applyAlignment="1">
      <alignment vertical="center" shrinkToFit="1"/>
    </xf>
    <xf numFmtId="184" fontId="7" fillId="0" borderId="330" xfId="66" applyNumberFormat="1" applyFont="1" applyFill="1" applyBorder="1" applyAlignment="1">
      <alignment vertical="center" shrinkToFit="1"/>
    </xf>
    <xf numFmtId="184" fontId="7" fillId="0" borderId="94" xfId="66" applyNumberFormat="1" applyFont="1" applyFill="1" applyBorder="1" applyAlignment="1">
      <alignment vertical="center" shrinkToFit="1"/>
    </xf>
    <xf numFmtId="184" fontId="7" fillId="0" borderId="647" xfId="85" applyNumberFormat="1" applyFont="1" applyFill="1" applyBorder="1" applyAlignment="1">
      <alignment vertical="center" shrinkToFit="1"/>
    </xf>
    <xf numFmtId="184" fontId="7" fillId="0" borderId="648" xfId="85" applyNumberFormat="1" applyFont="1" applyFill="1" applyBorder="1" applyAlignment="1">
      <alignment vertical="center" shrinkToFit="1"/>
    </xf>
    <xf numFmtId="184" fontId="7" fillId="0" borderId="649" xfId="85" applyNumberFormat="1" applyFont="1" applyFill="1" applyBorder="1" applyAlignment="1">
      <alignment vertical="center" shrinkToFit="1"/>
    </xf>
    <xf numFmtId="184" fontId="7" fillId="0" borderId="650" xfId="85" applyNumberFormat="1" applyFont="1" applyFill="1" applyBorder="1" applyAlignment="1">
      <alignment vertical="center" shrinkToFit="1"/>
    </xf>
    <xf numFmtId="184" fontId="7" fillId="0" borderId="424" xfId="85" applyNumberFormat="1" applyFont="1" applyFill="1" applyBorder="1" applyAlignment="1">
      <alignment vertical="center" shrinkToFit="1"/>
    </xf>
    <xf numFmtId="184" fontId="7" fillId="0" borderId="651" xfId="85" applyNumberFormat="1" applyFont="1" applyFill="1" applyBorder="1" applyAlignment="1">
      <alignment vertical="center" shrinkToFit="1"/>
    </xf>
    <xf numFmtId="184" fontId="7" fillId="0" borderId="652" xfId="85" applyNumberFormat="1" applyFont="1" applyFill="1" applyBorder="1" applyAlignment="1">
      <alignment vertical="center" shrinkToFit="1"/>
    </xf>
    <xf numFmtId="184" fontId="7" fillId="0" borderId="668" xfId="85" applyNumberFormat="1" applyFont="1" applyFill="1" applyBorder="1" applyAlignment="1">
      <alignment vertical="center" shrinkToFit="1"/>
    </xf>
    <xf numFmtId="184" fontId="8" fillId="0" borderId="8" xfId="85" applyNumberFormat="1" applyFont="1" applyFill="1" applyBorder="1" applyAlignment="1">
      <alignment vertical="center" shrinkToFit="1"/>
    </xf>
    <xf numFmtId="184" fontId="8" fillId="0" borderId="9" xfId="85" applyNumberFormat="1" applyFont="1" applyFill="1" applyBorder="1" applyAlignment="1">
      <alignment vertical="center" shrinkToFit="1"/>
    </xf>
    <xf numFmtId="38" fontId="7" fillId="0" borderId="670" xfId="85" applyNumberFormat="1" applyFont="1" applyFill="1" applyBorder="1" applyAlignment="1">
      <alignment vertical="center" shrinkToFit="1"/>
    </xf>
    <xf numFmtId="184" fontId="7" fillId="0" borderId="670" xfId="85" applyNumberFormat="1" applyFont="1" applyFill="1" applyBorder="1" applyAlignment="1">
      <alignment vertical="center" shrinkToFit="1"/>
    </xf>
    <xf numFmtId="184" fontId="7" fillId="0" borderId="304" xfId="85" applyNumberFormat="1" applyFont="1" applyFill="1" applyBorder="1" applyAlignment="1">
      <alignment vertical="center" shrinkToFit="1"/>
    </xf>
    <xf numFmtId="184" fontId="8" fillId="0" borderId="672" xfId="85" applyNumberFormat="1" applyFont="1" applyFill="1" applyBorder="1" applyAlignment="1">
      <alignment vertical="center" shrinkToFit="1"/>
    </xf>
    <xf numFmtId="184" fontId="8" fillId="0" borderId="673" xfId="85" applyNumberFormat="1" applyFont="1" applyFill="1" applyBorder="1" applyAlignment="1">
      <alignment vertical="center" shrinkToFit="1"/>
    </xf>
    <xf numFmtId="38" fontId="7" fillId="0" borderId="674" xfId="85" applyNumberFormat="1" applyFont="1" applyFill="1" applyBorder="1" applyAlignment="1">
      <alignment vertical="center" shrinkToFit="1"/>
    </xf>
    <xf numFmtId="184" fontId="7" fillId="0" borderId="674" xfId="85" applyNumberFormat="1" applyFont="1" applyFill="1" applyBorder="1" applyAlignment="1">
      <alignment vertical="center" shrinkToFit="1"/>
    </xf>
    <xf numFmtId="184" fontId="7" fillId="0" borderId="553" xfId="85" applyNumberFormat="1" applyFont="1" applyFill="1" applyBorder="1" applyAlignment="1">
      <alignment vertical="center" shrinkToFit="1"/>
    </xf>
    <xf numFmtId="184" fontId="7" fillId="0" borderId="676" xfId="85" applyNumberFormat="1" applyFont="1" applyFill="1" applyBorder="1" applyAlignment="1">
      <alignment vertical="center" shrinkToFit="1"/>
    </xf>
    <xf numFmtId="184" fontId="7" fillId="0" borderId="322" xfId="85" applyNumberFormat="1" applyFont="1" applyFill="1" applyBorder="1" applyAlignment="1">
      <alignment vertical="center" shrinkToFit="1"/>
    </xf>
    <xf numFmtId="184" fontId="7" fillId="0" borderId="677" xfId="85" applyNumberFormat="1" applyFont="1" applyFill="1" applyBorder="1" applyAlignment="1">
      <alignment vertical="center" shrinkToFit="1"/>
    </xf>
    <xf numFmtId="184" fontId="7" fillId="0" borderId="323" xfId="85" applyNumberFormat="1" applyFont="1" applyFill="1" applyBorder="1" applyAlignment="1">
      <alignment vertical="center" shrinkToFit="1"/>
    </xf>
    <xf numFmtId="184" fontId="7" fillId="0" borderId="324" xfId="85" applyNumberFormat="1" applyFont="1" applyFill="1" applyBorder="1" applyAlignment="1">
      <alignment vertical="center" shrinkToFit="1"/>
    </xf>
    <xf numFmtId="184" fontId="7" fillId="0" borderId="321" xfId="85" applyNumberFormat="1" applyFont="1" applyFill="1" applyBorder="1" applyAlignment="1">
      <alignment vertical="center" shrinkToFit="1"/>
    </xf>
    <xf numFmtId="184" fontId="7" fillId="0" borderId="678" xfId="85" applyNumberFormat="1" applyFont="1" applyFill="1" applyBorder="1" applyAlignment="1">
      <alignment vertical="center" shrinkToFit="1"/>
    </xf>
    <xf numFmtId="184" fontId="7" fillId="0" borderId="679" xfId="85" applyNumberFormat="1" applyFont="1" applyFill="1" applyBorder="1" applyAlignment="1">
      <alignment vertical="center" shrinkToFit="1"/>
    </xf>
    <xf numFmtId="38" fontId="7" fillId="0" borderId="676" xfId="66" applyFont="1" applyFill="1" applyBorder="1" applyAlignment="1">
      <alignment vertical="center" shrinkToFit="1"/>
    </xf>
    <xf numFmtId="38" fontId="7" fillId="0" borderId="677" xfId="66" applyFont="1" applyFill="1" applyBorder="1" applyAlignment="1">
      <alignment vertical="center" shrinkToFit="1"/>
    </xf>
    <xf numFmtId="38" fontId="7" fillId="0" borderId="324" xfId="66" applyFont="1" applyFill="1" applyBorder="1" applyAlignment="1">
      <alignment vertical="center" shrinkToFit="1"/>
    </xf>
    <xf numFmtId="38" fontId="7" fillId="0" borderId="678" xfId="66" applyFont="1" applyFill="1" applyBorder="1" applyAlignment="1">
      <alignment vertical="center" shrinkToFit="1"/>
    </xf>
    <xf numFmtId="38" fontId="7" fillId="0" borderId="679" xfId="66" applyFont="1" applyFill="1" applyBorder="1" applyAlignment="1">
      <alignment vertical="center" shrinkToFit="1"/>
    </xf>
    <xf numFmtId="184" fontId="7" fillId="0" borderId="681" xfId="85" applyNumberFormat="1" applyFont="1" applyFill="1" applyBorder="1" applyAlignment="1">
      <alignment vertical="center" shrinkToFit="1"/>
    </xf>
    <xf numFmtId="184" fontId="7" fillId="0" borderId="682" xfId="85" applyNumberFormat="1" applyFont="1" applyFill="1" applyBorder="1" applyAlignment="1">
      <alignment vertical="center" shrinkToFit="1"/>
    </xf>
    <xf numFmtId="184" fontId="7" fillId="0" borderId="683" xfId="85" applyNumberFormat="1" applyFont="1" applyFill="1" applyBorder="1" applyAlignment="1">
      <alignment vertical="center" shrinkToFit="1"/>
    </xf>
    <xf numFmtId="184" fontId="7" fillId="0" borderId="684" xfId="85" applyNumberFormat="1" applyFont="1" applyFill="1" applyBorder="1" applyAlignment="1">
      <alignment vertical="center" shrinkToFit="1"/>
    </xf>
    <xf numFmtId="38" fontId="7" fillId="0" borderId="685" xfId="85" applyNumberFormat="1" applyFont="1" applyFill="1" applyBorder="1" applyAlignment="1">
      <alignment vertical="center" shrinkToFit="1"/>
    </xf>
    <xf numFmtId="184" fontId="7" fillId="0" borderId="686" xfId="85" applyNumberFormat="1" applyFont="1" applyFill="1" applyBorder="1" applyAlignment="1">
      <alignment vertical="center" shrinkToFit="1"/>
    </xf>
    <xf numFmtId="184" fontId="7" fillId="0" borderId="687" xfId="85" applyNumberFormat="1" applyFont="1" applyFill="1" applyBorder="1" applyAlignment="1">
      <alignment vertical="center" shrinkToFit="1"/>
    </xf>
    <xf numFmtId="184" fontId="7" fillId="0" borderId="685" xfId="85" applyNumberFormat="1" applyFont="1" applyFill="1" applyBorder="1" applyAlignment="1">
      <alignment vertical="center" shrinkToFit="1"/>
    </xf>
    <xf numFmtId="184" fontId="7" fillId="0" borderId="688" xfId="85" applyNumberFormat="1" applyFont="1" applyFill="1" applyBorder="1" applyAlignment="1">
      <alignment vertical="center" shrinkToFit="1"/>
    </xf>
    <xf numFmtId="38" fontId="7" fillId="0" borderId="424" xfId="85" applyNumberFormat="1" applyFont="1" applyFill="1" applyBorder="1" applyAlignment="1">
      <alignment vertical="center" shrinkToFit="1"/>
    </xf>
    <xf numFmtId="184" fontId="7" fillId="0" borderId="425" xfId="85" applyNumberFormat="1" applyFont="1" applyFill="1" applyBorder="1" applyAlignment="1">
      <alignment vertical="center" shrinkToFit="1"/>
    </xf>
    <xf numFmtId="184" fontId="7" fillId="0" borderId="208" xfId="85" applyNumberFormat="1" applyFont="1" applyFill="1" applyBorder="1" applyAlignment="1">
      <alignment vertical="center" shrinkToFit="1"/>
    </xf>
    <xf numFmtId="184" fontId="7" fillId="0" borderId="215" xfId="85" applyNumberFormat="1" applyFont="1" applyFill="1" applyBorder="1" applyAlignment="1">
      <alignment vertical="center" shrinkToFit="1"/>
    </xf>
    <xf numFmtId="184" fontId="7" fillId="0" borderId="223" xfId="85" applyNumberFormat="1" applyFont="1" applyFill="1" applyBorder="1" applyAlignment="1">
      <alignment vertical="center" shrinkToFit="1"/>
    </xf>
    <xf numFmtId="184" fontId="7" fillId="0" borderId="232" xfId="85" applyNumberFormat="1" applyFont="1" applyFill="1" applyBorder="1" applyAlignment="1">
      <alignment vertical="center" shrinkToFit="1"/>
    </xf>
    <xf numFmtId="38" fontId="7" fillId="0" borderId="238" xfId="85" applyNumberFormat="1" applyFont="1" applyFill="1" applyBorder="1" applyAlignment="1">
      <alignment vertical="center" shrinkToFit="1"/>
    </xf>
    <xf numFmtId="184" fontId="7" fillId="0" borderId="246" xfId="85" applyNumberFormat="1" applyFont="1" applyFill="1" applyBorder="1" applyAlignment="1">
      <alignment vertical="center" shrinkToFit="1"/>
    </xf>
    <xf numFmtId="184" fontId="7" fillId="0" borderId="254" xfId="85" applyNumberFormat="1" applyFont="1" applyFill="1" applyBorder="1" applyAlignment="1">
      <alignment vertical="center" shrinkToFit="1"/>
    </xf>
    <xf numFmtId="184" fontId="7" fillId="0" borderId="238" xfId="85" applyNumberFormat="1" applyFont="1" applyFill="1" applyBorder="1" applyAlignment="1">
      <alignment vertical="center" shrinkToFit="1"/>
    </xf>
    <xf numFmtId="184" fontId="7" fillId="0" borderId="330" xfId="85" applyNumberFormat="1" applyFont="1" applyFill="1" applyBorder="1" applyAlignment="1">
      <alignment vertical="center" shrinkToFit="1"/>
    </xf>
    <xf numFmtId="38" fontId="7" fillId="0" borderId="35" xfId="66" applyFont="1" applyFill="1" applyBorder="1" applyAlignment="1">
      <alignment vertical="center" shrinkToFit="1"/>
    </xf>
    <xf numFmtId="38" fontId="7" fillId="0" borderId="243" xfId="66" applyFont="1" applyFill="1" applyBorder="1" applyAlignment="1">
      <alignment vertical="center" shrinkToFit="1"/>
    </xf>
    <xf numFmtId="184" fontId="7" fillId="0" borderId="35" xfId="66" applyNumberFormat="1" applyFont="1" applyFill="1" applyBorder="1" applyAlignment="1">
      <alignment vertical="center" shrinkToFit="1"/>
    </xf>
    <xf numFmtId="184" fontId="7" fillId="0" borderId="96" xfId="66" applyNumberFormat="1" applyFont="1" applyFill="1" applyBorder="1" applyAlignment="1">
      <alignment vertical="center" shrinkToFit="1"/>
    </xf>
    <xf numFmtId="184" fontId="7" fillId="0" borderId="551" xfId="66" applyNumberFormat="1" applyFont="1" applyFill="1" applyBorder="1" applyAlignment="1">
      <alignment vertical="center" shrinkToFit="1"/>
    </xf>
    <xf numFmtId="38" fontId="7" fillId="0" borderId="474" xfId="66" applyFont="1" applyFill="1" applyBorder="1" applyAlignment="1">
      <alignment vertical="center" shrinkToFit="1"/>
    </xf>
    <xf numFmtId="38" fontId="7" fillId="0" borderId="690" xfId="66" applyFont="1" applyFill="1" applyBorder="1" applyAlignment="1">
      <alignment vertical="center" shrinkToFit="1"/>
    </xf>
    <xf numFmtId="38" fontId="7" fillId="0" borderId="691" xfId="66" applyFont="1" applyFill="1" applyBorder="1" applyAlignment="1">
      <alignment vertical="center" shrinkToFit="1"/>
    </xf>
    <xf numFmtId="38" fontId="7" fillId="0" borderId="85" xfId="66" applyFont="1" applyFill="1" applyBorder="1" applyAlignment="1">
      <alignment vertical="center" shrinkToFit="1"/>
    </xf>
    <xf numFmtId="38" fontId="7" fillId="0" borderId="86" xfId="66" applyFont="1" applyFill="1" applyBorder="1" applyAlignment="1">
      <alignment vertical="center" shrinkToFit="1"/>
    </xf>
    <xf numFmtId="38" fontId="7" fillId="0" borderId="82" xfId="66" applyFont="1" applyFill="1" applyBorder="1" applyAlignment="1">
      <alignment vertical="center" shrinkToFit="1"/>
    </xf>
    <xf numFmtId="38" fontId="7" fillId="0" borderId="693" xfId="66" applyFont="1" applyFill="1" applyBorder="1" applyAlignment="1">
      <alignment vertical="center" shrinkToFit="1"/>
    </xf>
    <xf numFmtId="38" fontId="7" fillId="0" borderId="692" xfId="66" applyFont="1" applyFill="1" applyBorder="1" applyAlignment="1">
      <alignment vertical="center" shrinkToFit="1"/>
    </xf>
    <xf numFmtId="188" fontId="7" fillId="0" borderId="696" xfId="66" applyNumberFormat="1" applyFont="1" applyFill="1" applyBorder="1" applyAlignment="1">
      <alignment vertical="center"/>
    </xf>
    <xf numFmtId="188" fontId="7" fillId="0" borderId="696" xfId="66" applyNumberFormat="1" applyFont="1" applyFill="1" applyBorder="1" applyAlignment="1">
      <alignment vertical="center" shrinkToFit="1"/>
    </xf>
    <xf numFmtId="37" fontId="8" fillId="0" borderId="26" xfId="85" applyFont="1" applyFill="1" applyBorder="1" applyAlignment="1">
      <alignment vertical="center"/>
    </xf>
    <xf numFmtId="37" fontId="8" fillId="0" borderId="30" xfId="85" applyFont="1" applyFill="1" applyBorder="1" applyAlignment="1">
      <alignment vertical="center"/>
    </xf>
    <xf numFmtId="37" fontId="8" fillId="0" borderId="33" xfId="85" applyFont="1" applyFill="1" applyBorder="1" applyAlignment="1">
      <alignment vertical="center"/>
    </xf>
    <xf numFmtId="37" fontId="8" fillId="0" borderId="37" xfId="85" applyFont="1" applyFill="1" applyBorder="1" applyAlignment="1">
      <alignment vertical="center"/>
    </xf>
    <xf numFmtId="37" fontId="8" fillId="0" borderId="403" xfId="85" applyFont="1" applyFill="1" applyBorder="1" applyAlignment="1">
      <alignment vertical="center"/>
    </xf>
    <xf numFmtId="189" fontId="8" fillId="0" borderId="39" xfId="85" applyNumberFormat="1" applyFont="1" applyFill="1" applyBorder="1" applyAlignment="1">
      <alignment vertical="center"/>
    </xf>
    <xf numFmtId="189" fontId="8" fillId="0" borderId="35" xfId="85" applyNumberFormat="1" applyFont="1" applyFill="1" applyBorder="1" applyAlignment="1">
      <alignment vertical="center"/>
    </xf>
    <xf numFmtId="189" fontId="8" fillId="0" borderId="243" xfId="85" applyNumberFormat="1" applyFont="1" applyFill="1" applyBorder="1" applyAlignment="1">
      <alignment vertical="center"/>
    </xf>
    <xf numFmtId="189" fontId="8" fillId="0" borderId="32" xfId="85" applyNumberFormat="1" applyFont="1" applyFill="1" applyBorder="1" applyAlignment="1">
      <alignment vertical="center"/>
    </xf>
    <xf numFmtId="189" fontId="8" fillId="0" borderId="348" xfId="85" applyNumberFormat="1" applyFont="1" applyFill="1" applyBorder="1" applyAlignment="1">
      <alignment vertical="center"/>
    </xf>
    <xf numFmtId="37" fontId="8" fillId="0" borderId="203" xfId="85" applyFont="1" applyFill="1" applyBorder="1" applyAlignment="1">
      <alignment vertical="center"/>
    </xf>
    <xf numFmtId="37" fontId="8" fillId="0" borderId="4" xfId="85" applyFont="1" applyFill="1" applyBorder="1" applyAlignment="1">
      <alignment vertical="center"/>
    </xf>
    <xf numFmtId="37" fontId="8" fillId="0" borderId="219" xfId="85" applyFont="1" applyFill="1" applyBorder="1" applyAlignment="1">
      <alignment vertical="center"/>
    </xf>
    <xf numFmtId="37" fontId="8" fillId="0" borderId="228" xfId="85" applyFont="1" applyFill="1" applyBorder="1" applyAlignment="1">
      <alignment vertical="center"/>
    </xf>
    <xf numFmtId="37" fontId="8" fillId="0" borderId="6" xfId="85" applyFont="1" applyFill="1" applyBorder="1" applyAlignment="1">
      <alignment vertical="center"/>
    </xf>
    <xf numFmtId="37" fontId="8" fillId="0" borderId="5" xfId="85" applyFont="1" applyFill="1" applyBorder="1" applyAlignment="1">
      <alignment vertical="center"/>
    </xf>
    <xf numFmtId="37" fontId="8" fillId="0" borderId="263" xfId="85" applyFont="1" applyFill="1" applyBorder="1" applyAlignment="1">
      <alignment vertical="center"/>
    </xf>
    <xf numFmtId="37" fontId="8" fillId="0" borderId="190" xfId="85" applyFont="1" applyFill="1" applyBorder="1" applyAlignment="1">
      <alignment vertical="center"/>
    </xf>
    <xf numFmtId="37" fontId="8" fillId="0" borderId="191" xfId="85" applyFont="1" applyFill="1" applyBorder="1" applyAlignment="1">
      <alignment vertical="center"/>
    </xf>
    <xf numFmtId="37" fontId="8" fillId="0" borderId="29" xfId="85" applyFont="1" applyFill="1" applyBorder="1" applyAlignment="1">
      <alignment vertical="center"/>
    </xf>
    <xf numFmtId="37" fontId="8" fillId="0" borderId="193" xfId="85" applyFont="1" applyFill="1" applyBorder="1" applyAlignment="1">
      <alignment vertical="center"/>
    </xf>
    <xf numFmtId="37" fontId="8" fillId="0" borderId="36" xfId="85" applyFont="1" applyFill="1" applyBorder="1" applyAlignment="1">
      <alignment vertical="center"/>
    </xf>
    <xf numFmtId="37" fontId="8" fillId="0" borderId="697" xfId="85" applyFont="1" applyFill="1" applyBorder="1" applyAlignment="1">
      <alignment vertical="center"/>
    </xf>
    <xf numFmtId="37" fontId="8" fillId="0" borderId="192" xfId="85" applyFont="1" applyFill="1" applyBorder="1" applyAlignment="1">
      <alignment vertical="center"/>
    </xf>
    <xf numFmtId="37" fontId="8" fillId="0" borderId="351" xfId="85" applyFont="1" applyFill="1" applyBorder="1" applyAlignment="1">
      <alignment vertical="center"/>
    </xf>
    <xf numFmtId="37" fontId="8" fillId="0" borderId="3" xfId="85" applyFont="1" applyFill="1" applyBorder="1" applyAlignment="1">
      <alignment vertical="center"/>
    </xf>
    <xf numFmtId="37" fontId="8" fillId="0" borderId="373" xfId="85" applyFont="1" applyFill="1" applyBorder="1" applyAlignment="1">
      <alignment vertical="center"/>
    </xf>
    <xf numFmtId="183" fontId="8" fillId="0" borderId="22" xfId="85" applyNumberFormat="1" applyFont="1" applyFill="1" applyBorder="1" applyAlignment="1" applyProtection="1">
      <alignment vertical="center"/>
    </xf>
    <xf numFmtId="183" fontId="8" fillId="0" borderId="25" xfId="85" applyNumberFormat="1" applyFont="1" applyFill="1" applyBorder="1" applyAlignment="1" applyProtection="1">
      <alignment vertical="center"/>
    </xf>
    <xf numFmtId="183" fontId="8" fillId="0" borderId="28" xfId="85" applyNumberFormat="1" applyFont="1" applyFill="1" applyBorder="1" applyAlignment="1" applyProtection="1">
      <alignment vertical="center"/>
    </xf>
    <xf numFmtId="37" fontId="8" fillId="0" borderId="28" xfId="85" applyFont="1" applyFill="1" applyBorder="1" applyAlignment="1">
      <alignment vertical="center"/>
    </xf>
    <xf numFmtId="183" fontId="8" fillId="0" borderId="32" xfId="85" applyNumberFormat="1" applyFont="1" applyFill="1" applyBorder="1" applyAlignment="1" applyProtection="1">
      <alignment vertical="center"/>
    </xf>
    <xf numFmtId="37" fontId="8" fillId="0" borderId="35" xfId="85" applyFont="1" applyFill="1" applyBorder="1" applyAlignment="1">
      <alignment vertical="center"/>
    </xf>
    <xf numFmtId="183" fontId="8" fillId="0" borderId="39" xfId="85" applyNumberFormat="1" applyFont="1" applyFill="1" applyBorder="1" applyAlignment="1" applyProtection="1">
      <alignment vertical="center"/>
    </xf>
    <xf numFmtId="183" fontId="8" fillId="0" borderId="35" xfId="85" applyNumberFormat="1" applyFont="1" applyFill="1" applyBorder="1" applyAlignment="1">
      <alignment vertical="center"/>
    </xf>
    <xf numFmtId="183" fontId="8" fillId="0" borderId="46" xfId="85" applyNumberFormat="1" applyFont="1" applyFill="1" applyBorder="1" applyAlignment="1">
      <alignment vertical="center"/>
    </xf>
    <xf numFmtId="183" fontId="8" fillId="0" borderId="204" xfId="85" applyNumberFormat="1" applyFont="1" applyFill="1" applyBorder="1" applyAlignment="1" applyProtection="1">
      <alignment vertical="center"/>
    </xf>
    <xf numFmtId="183" fontId="8" fillId="0" borderId="213" xfId="85" applyNumberFormat="1" applyFont="1" applyFill="1" applyBorder="1" applyAlignment="1" applyProtection="1">
      <alignment vertical="center"/>
    </xf>
    <xf numFmtId="183" fontId="8" fillId="0" borderId="220" xfId="85" applyNumberFormat="1" applyFont="1" applyFill="1" applyBorder="1" applyAlignment="1" applyProtection="1">
      <alignment vertical="center"/>
    </xf>
    <xf numFmtId="37" fontId="8" fillId="0" borderId="220" xfId="85" applyFont="1" applyFill="1" applyBorder="1" applyAlignment="1">
      <alignment vertical="center"/>
    </xf>
    <xf numFmtId="183" fontId="8" fillId="0" borderId="229" xfId="85" applyNumberFormat="1" applyFont="1" applyFill="1" applyBorder="1" applyAlignment="1" applyProtection="1">
      <alignment vertical="center"/>
    </xf>
    <xf numFmtId="37" fontId="8" fillId="0" borderId="236" xfId="85" applyFont="1" applyFill="1" applyBorder="1" applyAlignment="1">
      <alignment vertical="center"/>
    </xf>
    <xf numFmtId="183" fontId="8" fillId="0" borderId="698" xfId="85" applyNumberFormat="1" applyFont="1" applyFill="1" applyBorder="1" applyAlignment="1" applyProtection="1">
      <alignment vertical="center"/>
    </xf>
    <xf numFmtId="37" fontId="8" fillId="0" borderId="699" xfId="85" applyFont="1" applyFill="1" applyBorder="1" applyAlignment="1">
      <alignment vertical="center"/>
    </xf>
    <xf numFmtId="183" fontId="8" fillId="0" borderId="22" xfId="85" applyNumberFormat="1" applyFont="1" applyFill="1" applyBorder="1" applyAlignment="1">
      <alignment vertical="center"/>
    </xf>
    <xf numFmtId="183" fontId="8" fillId="0" borderId="25" xfId="85" applyNumberFormat="1" applyFont="1" applyFill="1" applyBorder="1" applyAlignment="1">
      <alignment vertical="center"/>
    </xf>
    <xf numFmtId="183" fontId="8" fillId="0" borderId="28" xfId="85" applyNumberFormat="1" applyFont="1" applyFill="1" applyBorder="1" applyAlignment="1">
      <alignment vertical="center"/>
    </xf>
    <xf numFmtId="183" fontId="8" fillId="0" borderId="39" xfId="85" applyNumberFormat="1" applyFont="1" applyFill="1" applyBorder="1" applyAlignment="1">
      <alignment vertical="center"/>
    </xf>
    <xf numFmtId="183" fontId="8" fillId="0" borderId="32" xfId="85" applyNumberFormat="1" applyFont="1" applyFill="1" applyBorder="1" applyAlignment="1">
      <alignment vertical="center"/>
    </xf>
    <xf numFmtId="182" fontId="8" fillId="0" borderId="35" xfId="85" applyNumberFormat="1" applyFont="1" applyFill="1" applyBorder="1" applyAlignment="1">
      <alignment vertical="center"/>
    </xf>
    <xf numFmtId="183" fontId="8" fillId="0" borderId="204" xfId="85" applyNumberFormat="1" applyFont="1" applyFill="1" applyBorder="1" applyAlignment="1">
      <alignment vertical="center"/>
    </xf>
    <xf numFmtId="183" fontId="8" fillId="0" borderId="213" xfId="85" applyNumberFormat="1" applyFont="1" applyFill="1" applyBorder="1" applyAlignment="1">
      <alignment vertical="center"/>
    </xf>
    <xf numFmtId="183" fontId="8" fillId="0" borderId="220" xfId="85" applyNumberFormat="1" applyFont="1" applyFill="1" applyBorder="1" applyAlignment="1">
      <alignment vertical="center"/>
    </xf>
    <xf numFmtId="183" fontId="8" fillId="0" borderId="698" xfId="85" applyNumberFormat="1" applyFont="1" applyFill="1" applyBorder="1" applyAlignment="1">
      <alignment vertical="center"/>
    </xf>
    <xf numFmtId="183" fontId="8" fillId="0" borderId="229" xfId="85" applyNumberFormat="1" applyFont="1" applyFill="1" applyBorder="1" applyAlignment="1">
      <alignment vertical="center"/>
    </xf>
    <xf numFmtId="181" fontId="8" fillId="0" borderId="236" xfId="85" applyNumberFormat="1" applyFont="1" applyFill="1" applyBorder="1" applyAlignment="1">
      <alignment vertical="center"/>
    </xf>
    <xf numFmtId="179" fontId="8" fillId="0" borderId="236" xfId="85" applyNumberFormat="1" applyFont="1" applyFill="1" applyBorder="1" applyAlignment="1">
      <alignment vertical="center"/>
    </xf>
    <xf numFmtId="181" fontId="8" fillId="0" borderId="699" xfId="85" applyNumberFormat="1" applyFont="1" applyFill="1" applyBorder="1" applyAlignment="1">
      <alignment vertical="center"/>
    </xf>
    <xf numFmtId="183" fontId="8" fillId="0" borderId="236" xfId="85" applyNumberFormat="1" applyFont="1" applyFill="1" applyBorder="1" applyAlignment="1">
      <alignment vertical="center"/>
    </xf>
    <xf numFmtId="183" fontId="8" fillId="0" borderId="701" xfId="85" applyNumberFormat="1" applyFont="1" applyFill="1" applyBorder="1" applyAlignment="1">
      <alignment vertical="center"/>
    </xf>
    <xf numFmtId="189" fontId="8" fillId="0" borderId="22" xfId="85" applyNumberFormat="1" applyFont="1" applyFill="1" applyBorder="1" applyAlignment="1" applyProtection="1">
      <alignment vertical="center"/>
    </xf>
    <xf numFmtId="189" fontId="8" fillId="0" borderId="25" xfId="85" applyNumberFormat="1" applyFont="1" applyFill="1" applyBorder="1" applyAlignment="1" applyProtection="1">
      <alignment vertical="center"/>
    </xf>
    <xf numFmtId="189" fontId="8" fillId="0" borderId="28" xfId="85" applyNumberFormat="1" applyFont="1" applyFill="1" applyBorder="1" applyAlignment="1" applyProtection="1">
      <alignment vertical="center"/>
    </xf>
    <xf numFmtId="189" fontId="8" fillId="0" borderId="28" xfId="85" applyNumberFormat="1" applyFont="1" applyFill="1" applyBorder="1" applyAlignment="1">
      <alignment vertical="center"/>
    </xf>
    <xf numFmtId="189" fontId="8" fillId="0" borderId="32" xfId="85" applyNumberFormat="1" applyFont="1" applyFill="1" applyBorder="1" applyAlignment="1" applyProtection="1">
      <alignment vertical="center"/>
    </xf>
    <xf numFmtId="189" fontId="8" fillId="0" borderId="39" xfId="85" applyNumberFormat="1" applyFont="1" applyFill="1" applyBorder="1" applyAlignment="1" applyProtection="1">
      <alignment vertical="center"/>
    </xf>
    <xf numFmtId="189" fontId="8" fillId="0" borderId="46" xfId="85" applyNumberFormat="1" applyFont="1" applyFill="1" applyBorder="1" applyAlignment="1">
      <alignment vertical="center"/>
    </xf>
    <xf numFmtId="2" fontId="8" fillId="0" borderId="22" xfId="85" applyNumberFormat="1" applyFont="1" applyFill="1" applyBorder="1" applyAlignment="1" applyProtection="1">
      <alignment horizontal="right" vertical="center"/>
      <protection locked="0"/>
    </xf>
    <xf numFmtId="2" fontId="8" fillId="0" borderId="25" xfId="85" applyNumberFormat="1" applyFont="1" applyFill="1" applyBorder="1" applyAlignment="1" applyProtection="1">
      <alignment horizontal="right" vertical="center"/>
      <protection locked="0"/>
    </xf>
    <xf numFmtId="2" fontId="8" fillId="0" borderId="28" xfId="85" applyNumberFormat="1" applyFont="1" applyFill="1" applyBorder="1" applyAlignment="1" applyProtection="1">
      <alignment horizontal="right" vertical="center"/>
      <protection locked="0"/>
    </xf>
    <xf numFmtId="2" fontId="8" fillId="0" borderId="32" xfId="85" applyNumberFormat="1" applyFont="1" applyFill="1" applyBorder="1" applyAlignment="1" applyProtection="1">
      <alignment horizontal="right" vertical="center"/>
      <protection locked="0"/>
    </xf>
    <xf numFmtId="2" fontId="8" fillId="0" borderId="39" xfId="85" applyNumberFormat="1" applyFont="1" applyFill="1" applyBorder="1" applyAlignment="1" applyProtection="1">
      <alignment horizontal="right" vertical="center"/>
      <protection locked="0"/>
    </xf>
    <xf numFmtId="2" fontId="8" fillId="0" borderId="204" xfId="85" applyNumberFormat="1" applyFont="1" applyFill="1" applyBorder="1" applyAlignment="1" applyProtection="1">
      <alignment horizontal="right" vertical="center"/>
      <protection locked="0"/>
    </xf>
    <xf numFmtId="2" fontId="8" fillId="0" borderId="213" xfId="85" applyNumberFormat="1" applyFont="1" applyFill="1" applyBorder="1" applyAlignment="1" applyProtection="1">
      <alignment horizontal="right" vertical="center"/>
      <protection locked="0"/>
    </xf>
    <xf numFmtId="2" fontId="8" fillId="0" borderId="220" xfId="85" applyNumberFormat="1" applyFont="1" applyFill="1" applyBorder="1" applyAlignment="1" applyProtection="1">
      <alignment horizontal="right" vertical="center"/>
      <protection locked="0"/>
    </xf>
    <xf numFmtId="2" fontId="8" fillId="0" borderId="698" xfId="85" applyNumberFormat="1" applyFont="1" applyFill="1" applyBorder="1" applyAlignment="1" applyProtection="1">
      <alignment horizontal="right" vertical="center"/>
      <protection locked="0"/>
    </xf>
    <xf numFmtId="2" fontId="8" fillId="0" borderId="229" xfId="85" applyNumberFormat="1" applyFont="1" applyFill="1" applyBorder="1" applyAlignment="1" applyProtection="1">
      <alignment horizontal="right" vertical="center"/>
      <protection locked="0"/>
    </xf>
    <xf numFmtId="2" fontId="8" fillId="0" borderId="236" xfId="85" applyNumberFormat="1" applyFont="1" applyFill="1" applyBorder="1" applyAlignment="1" applyProtection="1">
      <alignment horizontal="right" vertical="center"/>
    </xf>
    <xf numFmtId="2" fontId="8" fillId="0" borderId="701" xfId="85" applyNumberFormat="1" applyFont="1" applyFill="1" applyBorder="1" applyAlignment="1" applyProtection="1">
      <alignment horizontal="right" vertical="center"/>
    </xf>
    <xf numFmtId="178" fontId="8" fillId="0" borderId="35" xfId="85" applyNumberFormat="1" applyFont="1" applyFill="1" applyBorder="1" applyAlignment="1" applyProtection="1">
      <alignment vertical="center"/>
    </xf>
    <xf numFmtId="176" fontId="8" fillId="0" borderId="204" xfId="85" applyNumberFormat="1" applyFont="1" applyFill="1" applyBorder="1" applyAlignment="1" applyProtection="1">
      <alignment vertical="center"/>
    </xf>
    <xf numFmtId="176" fontId="8" fillId="0" borderId="213" xfId="85" applyNumberFormat="1" applyFont="1" applyFill="1" applyBorder="1" applyAlignment="1" applyProtection="1">
      <alignment vertical="center"/>
    </xf>
    <xf numFmtId="176" fontId="8" fillId="0" borderId="220" xfId="85" applyNumberFormat="1" applyFont="1" applyFill="1" applyBorder="1" applyAlignment="1" applyProtection="1">
      <alignment vertical="center"/>
    </xf>
    <xf numFmtId="176" fontId="8" fillId="0" borderId="220" xfId="85" applyNumberFormat="1" applyFont="1" applyFill="1" applyBorder="1" applyAlignment="1">
      <alignment vertical="center"/>
    </xf>
    <xf numFmtId="176" fontId="8" fillId="0" borderId="229" xfId="85" applyNumberFormat="1" applyFont="1" applyFill="1" applyBorder="1" applyAlignment="1" applyProtection="1">
      <alignment vertical="center"/>
    </xf>
    <xf numFmtId="178" fontId="8" fillId="0" borderId="236" xfId="85" applyNumberFormat="1" applyFont="1" applyFill="1" applyBorder="1" applyAlignment="1" applyProtection="1">
      <alignment vertical="center"/>
    </xf>
    <xf numFmtId="176" fontId="8" fillId="0" borderId="698" xfId="85" applyNumberFormat="1" applyFont="1" applyFill="1" applyBorder="1" applyAlignment="1" applyProtection="1">
      <alignment vertical="center"/>
    </xf>
    <xf numFmtId="176" fontId="8" fillId="0" borderId="236" xfId="85" applyNumberFormat="1" applyFont="1" applyFill="1" applyBorder="1" applyAlignment="1" applyProtection="1">
      <alignment vertical="center"/>
    </xf>
    <xf numFmtId="176" fontId="8" fillId="0" borderId="701" xfId="85" applyNumberFormat="1" applyFont="1" applyFill="1" applyBorder="1" applyAlignment="1" applyProtection="1">
      <alignment vertical="center"/>
    </xf>
    <xf numFmtId="37" fontId="8" fillId="0" borderId="190" xfId="85" applyFont="1" applyFill="1" applyBorder="1" applyAlignment="1" applyProtection="1">
      <alignment vertical="center"/>
      <protection locked="0"/>
    </xf>
    <xf numFmtId="37" fontId="8" fillId="0" borderId="191" xfId="85" applyFont="1" applyFill="1" applyBorder="1" applyAlignment="1" applyProtection="1">
      <alignment vertical="center"/>
      <protection locked="0"/>
    </xf>
    <xf numFmtId="37" fontId="8" fillId="0" borderId="29" xfId="85" applyFont="1" applyFill="1" applyBorder="1" applyAlignment="1" applyProtection="1">
      <alignment vertical="center"/>
      <protection locked="0"/>
    </xf>
    <xf numFmtId="37" fontId="8" fillId="0" borderId="192" xfId="85" applyFont="1" applyFill="1" applyBorder="1" applyAlignment="1" applyProtection="1">
      <alignment vertical="center"/>
      <protection locked="0"/>
    </xf>
    <xf numFmtId="183" fontId="8" fillId="0" borderId="36" xfId="85" applyNumberFormat="1" applyFont="1" applyFill="1" applyBorder="1" applyAlignment="1">
      <alignment vertical="center" shrinkToFit="1"/>
    </xf>
    <xf numFmtId="37" fontId="8" fillId="0" borderId="193" xfId="85" applyFont="1" applyFill="1" applyBorder="1" applyAlignment="1" applyProtection="1">
      <alignment vertical="center"/>
      <protection locked="0"/>
    </xf>
    <xf numFmtId="37" fontId="8" fillId="0" borderId="359" xfId="85" applyFont="1" applyFill="1" applyBorder="1" applyAlignment="1">
      <alignment vertical="center"/>
    </xf>
    <xf numFmtId="37" fontId="8" fillId="0" borderId="203" xfId="85" applyFont="1" applyFill="1" applyBorder="1" applyAlignment="1" applyProtection="1">
      <alignment vertical="center"/>
      <protection locked="0"/>
    </xf>
    <xf numFmtId="37" fontId="8" fillId="0" borderId="4" xfId="85" applyFont="1" applyFill="1" applyBorder="1" applyAlignment="1" applyProtection="1">
      <alignment vertical="center"/>
      <protection locked="0"/>
    </xf>
    <xf numFmtId="37" fontId="8" fillId="0" borderId="219" xfId="85" applyFont="1" applyFill="1" applyBorder="1" applyAlignment="1" applyProtection="1">
      <alignment vertical="center"/>
      <protection locked="0"/>
    </xf>
    <xf numFmtId="37" fontId="8" fillId="0" borderId="228" xfId="85" applyFont="1" applyFill="1" applyBorder="1" applyAlignment="1" applyProtection="1">
      <alignment vertical="center"/>
      <protection locked="0"/>
    </xf>
    <xf numFmtId="37" fontId="8" fillId="0" borderId="5" xfId="85" applyFont="1" applyFill="1" applyBorder="1" applyAlignment="1" applyProtection="1">
      <alignment vertical="center"/>
      <protection locked="0"/>
    </xf>
    <xf numFmtId="37" fontId="7" fillId="0" borderId="77" xfId="85" applyFont="1" applyFill="1" applyBorder="1" applyAlignment="1" applyProtection="1">
      <alignment vertical="center"/>
      <protection locked="0"/>
    </xf>
    <xf numFmtId="37" fontId="7" fillId="0" borderId="78" xfId="85" applyFont="1" applyFill="1" applyBorder="1" applyAlignment="1" applyProtection="1">
      <alignment vertical="center"/>
      <protection locked="0"/>
    </xf>
    <xf numFmtId="37" fontId="7" fillId="0" borderId="0" xfId="85" applyFont="1" applyFill="1" applyBorder="1" applyAlignment="1" applyProtection="1">
      <alignment vertical="center"/>
      <protection locked="0"/>
    </xf>
    <xf numFmtId="37" fontId="7" fillId="0" borderId="79" xfId="85" applyFont="1" applyFill="1" applyBorder="1" applyAlignment="1" applyProtection="1">
      <alignment vertical="center"/>
      <protection locked="0"/>
    </xf>
    <xf numFmtId="37" fontId="7" fillId="0" borderId="80" xfId="85" applyFont="1" applyFill="1" applyBorder="1" applyAlignment="1" applyProtection="1">
      <alignment vertical="center"/>
      <protection locked="0"/>
    </xf>
    <xf numFmtId="37" fontId="7" fillId="0" borderId="264" xfId="85" applyFont="1" applyFill="1" applyBorder="1" applyAlignment="1">
      <alignment vertical="center"/>
    </xf>
    <xf numFmtId="37" fontId="7" fillId="0" borderId="204" xfId="85" applyFont="1" applyFill="1" applyBorder="1" applyAlignment="1" applyProtection="1">
      <alignment vertical="center"/>
      <protection locked="0"/>
    </xf>
    <xf numFmtId="37" fontId="7" fillId="0" borderId="213" xfId="85" applyFont="1" applyFill="1" applyBorder="1" applyAlignment="1" applyProtection="1">
      <alignment vertical="center"/>
      <protection locked="0"/>
    </xf>
    <xf numFmtId="37" fontId="7" fillId="0" borderId="220" xfId="85" applyFont="1" applyFill="1" applyBorder="1" applyAlignment="1" applyProtection="1">
      <alignment vertical="center"/>
      <protection locked="0"/>
    </xf>
    <xf numFmtId="37" fontId="7" fillId="0" borderId="220" xfId="85" applyFont="1" applyFill="1" applyBorder="1" applyAlignment="1">
      <alignment vertical="center"/>
    </xf>
    <xf numFmtId="37" fontId="7" fillId="0" borderId="229" xfId="85" applyFont="1" applyFill="1" applyBorder="1" applyAlignment="1" applyProtection="1">
      <alignment vertical="center"/>
      <protection locked="0"/>
    </xf>
    <xf numFmtId="183" fontId="7" fillId="0" borderId="236" xfId="85" applyNumberFormat="1" applyFont="1" applyFill="1" applyBorder="1" applyAlignment="1">
      <alignment vertical="center" shrinkToFit="1"/>
    </xf>
    <xf numFmtId="37" fontId="7" fillId="0" borderId="698" xfId="85" applyFont="1" applyFill="1" applyBorder="1" applyAlignment="1" applyProtection="1">
      <alignment vertical="center"/>
      <protection locked="0"/>
    </xf>
    <xf numFmtId="37" fontId="7" fillId="0" borderId="236" xfId="85" applyFont="1" applyFill="1" applyBorder="1" applyAlignment="1">
      <alignment vertical="center"/>
    </xf>
    <xf numFmtId="37" fontId="7" fillId="0" borderId="701" xfId="85" applyFont="1" applyFill="1" applyBorder="1" applyAlignment="1">
      <alignment vertical="center"/>
    </xf>
    <xf numFmtId="37" fontId="7" fillId="0" borderId="226" xfId="85" applyFont="1" applyFill="1" applyBorder="1" applyAlignment="1" applyProtection="1">
      <alignment vertical="center"/>
      <protection locked="0"/>
    </xf>
    <xf numFmtId="37" fontId="7" fillId="0" borderId="226" xfId="85" applyFont="1" applyFill="1" applyBorder="1" applyAlignment="1">
      <alignment vertical="center"/>
    </xf>
    <xf numFmtId="37" fontId="7" fillId="0" borderId="235" xfId="85" applyFont="1" applyFill="1" applyBorder="1" applyAlignment="1" applyProtection="1">
      <alignment vertical="center"/>
      <protection locked="0"/>
    </xf>
    <xf numFmtId="37" fontId="7" fillId="0" borderId="240" xfId="85" applyFont="1" applyFill="1" applyBorder="1" applyAlignment="1">
      <alignment vertical="center"/>
    </xf>
    <xf numFmtId="37" fontId="7" fillId="0" borderId="305" xfId="85" applyFont="1" applyFill="1" applyBorder="1" applyAlignment="1" applyProtection="1">
      <alignment vertical="center"/>
      <protection locked="0"/>
    </xf>
    <xf numFmtId="37" fontId="7" fillId="0" borderId="271" xfId="85" applyFont="1" applyFill="1" applyBorder="1" applyAlignment="1">
      <alignment vertical="center"/>
    </xf>
    <xf numFmtId="189" fontId="8" fillId="0" borderId="77" xfId="85" applyNumberFormat="1" applyFont="1" applyFill="1" applyBorder="1" applyAlignment="1" applyProtection="1">
      <alignment vertical="center"/>
    </xf>
    <xf numFmtId="189" fontId="8" fillId="0" borderId="78" xfId="85" applyNumberFormat="1" applyFont="1" applyFill="1" applyBorder="1" applyAlignment="1" applyProtection="1">
      <alignment vertical="center"/>
    </xf>
    <xf numFmtId="189" fontId="8" fillId="0" borderId="0" xfId="85" applyNumberFormat="1" applyFont="1" applyFill="1" applyBorder="1" applyAlignment="1" applyProtection="1">
      <alignment vertical="center"/>
    </xf>
    <xf numFmtId="189" fontId="8" fillId="0" borderId="0" xfId="85" applyNumberFormat="1" applyFont="1" applyFill="1" applyBorder="1" applyAlignment="1">
      <alignment vertical="center"/>
    </xf>
    <xf numFmtId="189" fontId="8" fillId="0" borderId="79" xfId="85" applyNumberFormat="1" applyFont="1" applyFill="1" applyBorder="1" applyAlignment="1" applyProtection="1">
      <alignment vertical="center"/>
    </xf>
    <xf numFmtId="189" fontId="8" fillId="0" borderId="90" xfId="85" applyNumberFormat="1" applyFont="1" applyFill="1" applyBorder="1" applyAlignment="1">
      <alignment vertical="center"/>
    </xf>
    <xf numFmtId="189" fontId="8" fillId="0" borderId="80" xfId="85" applyNumberFormat="1" applyFont="1" applyFill="1" applyBorder="1" applyAlignment="1" applyProtection="1">
      <alignment vertical="center"/>
    </xf>
    <xf numFmtId="189" fontId="8" fillId="0" borderId="264" xfId="85" applyNumberFormat="1" applyFont="1" applyFill="1" applyBorder="1" applyAlignment="1">
      <alignment vertical="center"/>
    </xf>
    <xf numFmtId="176" fontId="8" fillId="0" borderId="702" xfId="85" applyNumberFormat="1" applyFont="1" applyFill="1" applyBorder="1" applyAlignment="1" applyProtection="1">
      <alignment vertical="center"/>
    </xf>
    <xf numFmtId="176" fontId="8" fillId="0" borderId="703" xfId="85" applyNumberFormat="1" applyFont="1" applyFill="1" applyBorder="1" applyAlignment="1" applyProtection="1">
      <alignment vertical="center"/>
    </xf>
    <xf numFmtId="176" fontId="8" fillId="0" borderId="704" xfId="85" applyNumberFormat="1" applyFont="1" applyFill="1" applyBorder="1" applyAlignment="1" applyProtection="1">
      <alignment vertical="center"/>
    </xf>
    <xf numFmtId="176" fontId="8" fillId="0" borderId="704" xfId="85" applyNumberFormat="1" applyFont="1" applyFill="1" applyBorder="1" applyAlignment="1">
      <alignment vertical="center"/>
    </xf>
    <xf numFmtId="176" fontId="8" fillId="0" borderId="705" xfId="85" applyNumberFormat="1" applyFont="1" applyFill="1" applyBorder="1" applyAlignment="1" applyProtection="1">
      <alignment vertical="center"/>
    </xf>
    <xf numFmtId="176" fontId="8" fillId="0" borderId="706" xfId="85" applyNumberFormat="1" applyFont="1" applyFill="1" applyBorder="1" applyAlignment="1" applyProtection="1">
      <alignment vertical="center"/>
    </xf>
    <xf numFmtId="176" fontId="8" fillId="0" borderId="707" xfId="85" applyNumberFormat="1" applyFont="1" applyFill="1" applyBorder="1" applyAlignment="1" applyProtection="1">
      <alignment vertical="center"/>
    </xf>
    <xf numFmtId="176" fontId="8" fillId="0" borderId="708" xfId="85" applyNumberFormat="1" applyFont="1" applyFill="1" applyBorder="1" applyAlignment="1" applyProtection="1">
      <alignment vertical="center"/>
    </xf>
    <xf numFmtId="176" fontId="8" fillId="0" borderId="709" xfId="85" applyNumberFormat="1" applyFont="1" applyFill="1" applyBorder="1" applyAlignment="1" applyProtection="1">
      <alignment vertical="center"/>
    </xf>
    <xf numFmtId="176" fontId="8" fillId="0" borderId="710" xfId="85" applyNumberFormat="1" applyFont="1" applyFill="1" applyBorder="1" applyAlignment="1" applyProtection="1">
      <alignment vertical="center"/>
      <protection locked="0"/>
    </xf>
    <xf numFmtId="176" fontId="8" fillId="0" borderId="711" xfId="85" applyNumberFormat="1" applyFont="1" applyFill="1" applyBorder="1" applyAlignment="1" applyProtection="1">
      <alignment vertical="center"/>
      <protection locked="0"/>
    </xf>
    <xf numFmtId="176" fontId="8" fillId="0" borderId="712" xfId="85" applyNumberFormat="1" applyFont="1" applyFill="1" applyBorder="1" applyAlignment="1" applyProtection="1">
      <alignment vertical="center"/>
      <protection locked="0"/>
    </xf>
    <xf numFmtId="176" fontId="8" fillId="0" borderId="712" xfId="85" applyNumberFormat="1" applyFont="1" applyFill="1" applyBorder="1" applyAlignment="1">
      <alignment vertical="center"/>
    </xf>
    <xf numFmtId="176" fontId="8" fillId="0" borderId="713" xfId="85" applyNumberFormat="1" applyFont="1" applyFill="1" applyBorder="1" applyAlignment="1" applyProtection="1">
      <alignment vertical="center"/>
      <protection locked="0"/>
    </xf>
    <xf numFmtId="176" fontId="8" fillId="0" borderId="630" xfId="85" applyNumberFormat="1" applyFont="1" applyFill="1" applyBorder="1" applyAlignment="1" applyProtection="1">
      <alignment horizontal="right" vertical="center"/>
    </xf>
    <xf numFmtId="176" fontId="8" fillId="0" borderId="714" xfId="85" applyNumberFormat="1" applyFont="1" applyFill="1" applyBorder="1" applyAlignment="1" applyProtection="1">
      <alignment vertical="center"/>
      <protection locked="0"/>
    </xf>
    <xf numFmtId="176" fontId="8" fillId="0" borderId="715" xfId="85" applyNumberFormat="1" applyFont="1" applyFill="1" applyBorder="1" applyAlignment="1" applyProtection="1">
      <alignment vertical="center"/>
      <protection locked="0"/>
    </xf>
    <xf numFmtId="176" fontId="8" fillId="0" borderId="236" xfId="85" applyNumberFormat="1" applyFont="1" applyFill="1" applyBorder="1" applyAlignment="1" applyProtection="1">
      <alignment horizontal="right" vertical="center"/>
    </xf>
    <xf numFmtId="176" fontId="8" fillId="0" borderId="717" xfId="85" applyNumberFormat="1" applyFont="1" applyFill="1" applyBorder="1" applyAlignment="1" applyProtection="1">
      <alignment vertical="center"/>
    </xf>
    <xf numFmtId="38" fontId="7" fillId="0" borderId="84" xfId="66" applyFont="1" applyFill="1" applyBorder="1" applyAlignment="1">
      <alignment vertical="center" shrinkToFit="1"/>
    </xf>
    <xf numFmtId="38" fontId="7" fillId="0" borderId="87" xfId="66" applyFont="1" applyFill="1" applyBorder="1" applyAlignment="1">
      <alignment vertical="center" shrinkToFit="1"/>
    </xf>
    <xf numFmtId="38" fontId="7" fillId="0" borderId="88" xfId="66" applyFont="1" applyFill="1" applyBorder="1" applyAlignment="1">
      <alignment vertical="center" shrinkToFit="1"/>
    </xf>
    <xf numFmtId="38" fontId="7" fillId="0" borderId="89" xfId="66" applyFont="1" applyFill="1" applyBorder="1" applyAlignment="1">
      <alignment vertical="center" shrinkToFit="1"/>
    </xf>
    <xf numFmtId="38" fontId="7" fillId="0" borderId="521" xfId="66" applyFont="1" applyFill="1" applyBorder="1" applyAlignment="1">
      <alignment vertical="center" shrinkToFit="1"/>
    </xf>
    <xf numFmtId="188" fontId="7" fillId="0" borderId="265" xfId="66" applyNumberFormat="1" applyFont="1" applyFill="1" applyBorder="1" applyAlignment="1">
      <alignment vertical="center"/>
    </xf>
    <xf numFmtId="180" fontId="5" fillId="0" borderId="210" xfId="66" applyNumberFormat="1" applyFont="1" applyFill="1" applyBorder="1" applyAlignment="1">
      <alignment vertical="center" shrinkToFit="1"/>
    </xf>
    <xf numFmtId="180" fontId="5" fillId="0" borderId="196" xfId="66" applyNumberFormat="1" applyFont="1" applyFill="1" applyBorder="1" applyAlignment="1">
      <alignment vertical="center" shrinkToFit="1"/>
    </xf>
    <xf numFmtId="180" fontId="5" fillId="0" borderId="197" xfId="66" applyNumberFormat="1" applyFont="1" applyFill="1" applyBorder="1" applyAlignment="1">
      <alignment vertical="center" shrinkToFit="1"/>
    </xf>
    <xf numFmtId="180" fontId="5" fillId="0" borderId="198" xfId="66" applyNumberFormat="1" applyFont="1" applyFill="1" applyBorder="1" applyAlignment="1">
      <alignment vertical="center" shrinkToFit="1"/>
    </xf>
    <xf numFmtId="180" fontId="5" fillId="0" borderId="199" xfId="66" applyNumberFormat="1" applyFont="1" applyFill="1" applyBorder="1" applyAlignment="1">
      <alignment vertical="center" shrinkToFit="1"/>
    </xf>
    <xf numFmtId="180" fontId="5" fillId="0" borderId="200" xfId="66" applyNumberFormat="1" applyFont="1" applyFill="1" applyBorder="1" applyAlignment="1">
      <alignment vertical="center" shrinkToFit="1"/>
    </xf>
    <xf numFmtId="180" fontId="5" fillId="0" borderId="201" xfId="66" applyNumberFormat="1" applyFont="1" applyFill="1" applyBorder="1" applyAlignment="1">
      <alignment vertical="center" shrinkToFit="1"/>
    </xf>
    <xf numFmtId="180" fontId="5" fillId="0" borderId="718" xfId="66" applyNumberFormat="1" applyFont="1" applyFill="1" applyBorder="1" applyAlignment="1">
      <alignment vertical="center" shrinkToFit="1"/>
    </xf>
    <xf numFmtId="180" fontId="5" fillId="0" borderId="719" xfId="66" applyNumberFormat="1" applyFont="1" applyFill="1" applyBorder="1" applyAlignment="1">
      <alignment vertical="center" shrinkToFit="1"/>
    </xf>
    <xf numFmtId="188" fontId="7" fillId="0" borderId="202" xfId="66" applyNumberFormat="1" applyFont="1" applyFill="1" applyBorder="1" applyAlignment="1">
      <alignment vertical="center"/>
    </xf>
    <xf numFmtId="38" fontId="7" fillId="0" borderId="646" xfId="66" applyFont="1" applyFill="1" applyBorder="1" applyAlignment="1">
      <alignment vertical="center" shrinkToFit="1"/>
    </xf>
    <xf numFmtId="38" fontId="7" fillId="0" borderId="720" xfId="66" applyFont="1" applyFill="1" applyBorder="1" applyAlignment="1">
      <alignment vertical="center" shrinkToFit="1"/>
    </xf>
    <xf numFmtId="188" fontId="7" fillId="0" borderId="668" xfId="66" applyNumberFormat="1" applyFont="1" applyFill="1" applyBorder="1" applyAlignment="1">
      <alignment vertical="center"/>
    </xf>
    <xf numFmtId="180" fontId="12" fillId="0" borderId="210" xfId="66" applyNumberFormat="1" applyFont="1" applyFill="1" applyBorder="1" applyAlignment="1">
      <alignment vertical="center" shrinkToFit="1"/>
    </xf>
    <xf numFmtId="180" fontId="12" fillId="0" borderId="196" xfId="66" applyNumberFormat="1" applyFont="1" applyFill="1" applyBorder="1" applyAlignment="1">
      <alignment vertical="center" shrinkToFit="1"/>
    </xf>
    <xf numFmtId="180" fontId="12" fillId="0" borderId="197" xfId="66" applyNumberFormat="1" applyFont="1" applyFill="1" applyBorder="1" applyAlignment="1">
      <alignment vertical="center" shrinkToFit="1"/>
    </xf>
    <xf numFmtId="180" fontId="12" fillId="0" borderId="198" xfId="66" applyNumberFormat="1" applyFont="1" applyFill="1" applyBorder="1" applyAlignment="1">
      <alignment vertical="center" shrinkToFit="1"/>
    </xf>
    <xf numFmtId="180" fontId="12" fillId="0" borderId="199" xfId="66" applyNumberFormat="1" applyFont="1" applyFill="1" applyBorder="1" applyAlignment="1">
      <alignment vertical="center" shrinkToFit="1"/>
    </xf>
    <xf numFmtId="180" fontId="12" fillId="0" borderId="200" xfId="66" applyNumberFormat="1" applyFont="1" applyFill="1" applyBorder="1" applyAlignment="1">
      <alignment vertical="center" shrinkToFit="1"/>
    </xf>
    <xf numFmtId="180" fontId="12" fillId="0" borderId="201" xfId="66" applyNumberFormat="1" applyFont="1" applyFill="1" applyBorder="1" applyAlignment="1">
      <alignment vertical="center" shrinkToFit="1"/>
    </xf>
    <xf numFmtId="180" fontId="12" fillId="0" borderId="718" xfId="66" applyNumberFormat="1" applyFont="1" applyFill="1" applyBorder="1" applyAlignment="1">
      <alignment vertical="center" shrinkToFit="1"/>
    </xf>
    <xf numFmtId="180" fontId="12" fillId="0" borderId="719" xfId="66" applyNumberFormat="1" applyFont="1" applyFill="1" applyBorder="1" applyAlignment="1">
      <alignment vertical="center" shrinkToFit="1"/>
    </xf>
    <xf numFmtId="188" fontId="7" fillId="0" borderId="202" xfId="66" applyNumberFormat="1" applyFont="1" applyFill="1" applyBorder="1" applyAlignment="1">
      <alignment vertical="center" shrinkToFit="1"/>
    </xf>
    <xf numFmtId="38" fontId="12" fillId="0" borderId="206" xfId="66" applyFont="1" applyFill="1" applyBorder="1" applyAlignment="1">
      <alignment vertical="center" shrinkToFit="1"/>
    </xf>
    <xf numFmtId="38" fontId="12" fillId="0" borderId="214" xfId="66" applyFont="1" applyFill="1" applyBorder="1" applyAlignment="1">
      <alignment vertical="center" shrinkToFit="1"/>
    </xf>
    <xf numFmtId="38" fontId="12" fillId="0" borderId="222" xfId="66" applyFont="1" applyFill="1" applyBorder="1" applyAlignment="1">
      <alignment vertical="center" shrinkToFit="1"/>
    </xf>
    <xf numFmtId="38" fontId="12" fillId="0" borderId="231" xfId="66" applyFont="1" applyFill="1" applyBorder="1" applyAlignment="1">
      <alignment vertical="center" shrinkToFit="1"/>
    </xf>
    <xf numFmtId="38" fontId="7" fillId="0" borderId="237" xfId="66" applyFont="1" applyFill="1" applyBorder="1" applyAlignment="1">
      <alignment vertical="center" shrinkToFit="1"/>
    </xf>
    <xf numFmtId="38" fontId="12" fillId="0" borderId="721" xfId="66" applyFont="1" applyFill="1" applyBorder="1" applyAlignment="1">
      <alignment vertical="center" shrinkToFit="1"/>
    </xf>
    <xf numFmtId="38" fontId="12" fillId="0" borderId="253" xfId="66" applyFont="1" applyFill="1" applyBorder="1" applyAlignment="1">
      <alignment vertical="center" shrinkToFit="1"/>
    </xf>
    <xf numFmtId="38" fontId="7" fillId="0" borderId="722" xfId="66" applyFont="1" applyFill="1" applyBorder="1" applyAlignment="1">
      <alignment vertical="center" shrinkToFit="1"/>
    </xf>
    <xf numFmtId="38" fontId="7" fillId="0" borderId="723" xfId="66" applyFont="1" applyFill="1" applyBorder="1" applyAlignment="1">
      <alignment vertical="center" shrinkToFit="1"/>
    </xf>
    <xf numFmtId="188" fontId="7" fillId="0" borderId="266" xfId="66" applyNumberFormat="1" applyFont="1" applyFill="1" applyBorder="1" applyAlignment="1">
      <alignment vertical="center" shrinkToFit="1"/>
    </xf>
    <xf numFmtId="180" fontId="12" fillId="0" borderId="624" xfId="66" applyNumberFormat="1" applyFont="1" applyFill="1" applyBorder="1" applyAlignment="1">
      <alignment vertical="center" shrinkToFit="1"/>
    </xf>
    <xf numFmtId="180" fontId="12" fillId="0" borderId="625" xfId="66" applyNumberFormat="1" applyFont="1" applyFill="1" applyBorder="1" applyAlignment="1">
      <alignment vertical="center" shrinkToFit="1"/>
    </xf>
    <xf numFmtId="180" fontId="12" fillId="0" borderId="694" xfId="66" applyNumberFormat="1" applyFont="1" applyFill="1" applyBorder="1" applyAlignment="1">
      <alignment vertical="center" shrinkToFit="1"/>
    </xf>
    <xf numFmtId="180" fontId="12" fillId="0" borderId="627" xfId="66" applyNumberFormat="1" applyFont="1" applyFill="1" applyBorder="1" applyAlignment="1">
      <alignment vertical="center" shrinkToFit="1"/>
    </xf>
    <xf numFmtId="180" fontId="12" fillId="0" borderId="90" xfId="66" applyNumberFormat="1" applyFont="1" applyFill="1" applyBorder="1" applyAlignment="1">
      <alignment vertical="center" shrinkToFit="1"/>
    </xf>
    <xf numFmtId="180" fontId="12" fillId="0" borderId="626" xfId="66" applyNumberFormat="1" applyFont="1" applyFill="1" applyBorder="1" applyAlignment="1">
      <alignment vertical="center" shrinkToFit="1"/>
    </xf>
    <xf numFmtId="180" fontId="12" fillId="0" borderId="695" xfId="66" applyNumberFormat="1" applyFont="1" applyFill="1" applyBorder="1" applyAlignment="1">
      <alignment vertical="center" shrinkToFit="1"/>
    </xf>
    <xf numFmtId="180" fontId="12" fillId="0" borderId="690" xfId="66" applyNumberFormat="1" applyFont="1" applyFill="1" applyBorder="1" applyAlignment="1">
      <alignment vertical="center" shrinkToFit="1"/>
    </xf>
    <xf numFmtId="180" fontId="12" fillId="0" borderId="691" xfId="66" applyNumberFormat="1" applyFont="1" applyFill="1" applyBorder="1" applyAlignment="1">
      <alignment vertical="center" shrinkToFit="1"/>
    </xf>
    <xf numFmtId="180" fontId="12" fillId="0" borderId="456" xfId="66" applyNumberFormat="1" applyFont="1" applyFill="1" applyBorder="1" applyAlignment="1">
      <alignment vertical="center" shrinkToFit="1"/>
    </xf>
    <xf numFmtId="180" fontId="5" fillId="0" borderId="77" xfId="66" applyNumberFormat="1" applyFont="1" applyFill="1" applyBorder="1" applyAlignment="1">
      <alignment vertical="center" shrinkToFit="1"/>
    </xf>
    <xf numFmtId="180" fontId="5" fillId="0" borderId="625" xfId="66" applyNumberFormat="1" applyFont="1" applyFill="1" applyBorder="1" applyAlignment="1">
      <alignment vertical="center" shrinkToFit="1"/>
    </xf>
    <xf numFmtId="180" fontId="5" fillId="0" borderId="694" xfId="66" applyNumberFormat="1" applyFont="1" applyFill="1" applyBorder="1" applyAlignment="1">
      <alignment vertical="center" shrinkToFit="1"/>
    </xf>
    <xf numFmtId="180" fontId="5" fillId="0" borderId="627" xfId="66" applyNumberFormat="1" applyFont="1" applyFill="1" applyBorder="1" applyAlignment="1">
      <alignment vertical="center" shrinkToFit="1"/>
    </xf>
    <xf numFmtId="180" fontId="5" fillId="0" borderId="456" xfId="66" applyNumberFormat="1" applyFont="1" applyFill="1" applyBorder="1" applyAlignment="1">
      <alignment vertical="center" shrinkToFit="1"/>
    </xf>
    <xf numFmtId="180" fontId="5" fillId="0" borderId="78" xfId="66" applyNumberFormat="1" applyFont="1" applyFill="1" applyBorder="1" applyAlignment="1">
      <alignment vertical="center" shrinkToFit="1"/>
    </xf>
    <xf numFmtId="180" fontId="5" fillId="0" borderId="80" xfId="66" applyNumberFormat="1" applyFont="1" applyFill="1" applyBorder="1" applyAlignment="1">
      <alignment vertical="center" shrinkToFit="1"/>
    </xf>
    <xf numFmtId="180" fontId="5" fillId="0" borderId="91" xfId="66" applyNumberFormat="1" applyFont="1" applyFill="1" applyBorder="1" applyAlignment="1">
      <alignment vertical="center" shrinkToFit="1"/>
    </xf>
    <xf numFmtId="180" fontId="5" fillId="0" borderId="628" xfId="66" applyNumberFormat="1" applyFont="1" applyFill="1" applyBorder="1" applyAlignment="1">
      <alignment vertical="center" shrinkToFit="1"/>
    </xf>
    <xf numFmtId="180" fontId="5" fillId="0" borderId="399" xfId="66" applyNumberFormat="1" applyFont="1" applyFill="1" applyBorder="1" applyAlignment="1">
      <alignment vertical="center" shrinkToFit="1"/>
    </xf>
    <xf numFmtId="38" fontId="7" fillId="0" borderId="641" xfId="66" applyFont="1" applyFill="1" applyBorder="1" applyAlignment="1">
      <alignment vertical="center" shrinkToFit="1"/>
    </xf>
    <xf numFmtId="38" fontId="7" fillId="0" borderId="724" xfId="66" applyFont="1" applyFill="1" applyBorder="1" applyAlignment="1">
      <alignment vertical="center" shrinkToFit="1"/>
    </xf>
    <xf numFmtId="38" fontId="7" fillId="0" borderId="152" xfId="66" applyFont="1" applyFill="1" applyBorder="1" applyAlignment="1">
      <alignment vertical="center" shrinkToFit="1"/>
    </xf>
    <xf numFmtId="38" fontId="7" fillId="0" borderId="153" xfId="66" applyFont="1" applyFill="1" applyBorder="1" applyAlignment="1">
      <alignment vertical="center" shrinkToFit="1"/>
    </xf>
    <xf numFmtId="38" fontId="7" fillId="0" borderId="157" xfId="66" applyFont="1" applyFill="1" applyBorder="1" applyAlignment="1">
      <alignment vertical="center" shrinkToFit="1"/>
    </xf>
    <xf numFmtId="38" fontId="7" fillId="0" borderId="155" xfId="66" applyFont="1" applyFill="1" applyBorder="1" applyAlignment="1">
      <alignment vertical="center" shrinkToFit="1"/>
    </xf>
    <xf numFmtId="38" fontId="7" fillId="0" borderId="308" xfId="66" applyFont="1" applyFill="1" applyBorder="1" applyAlignment="1">
      <alignment vertical="center" shrinkToFit="1"/>
    </xf>
    <xf numFmtId="180" fontId="5" fillId="0" borderId="0" xfId="66" applyNumberFormat="1" applyFont="1" applyFill="1" applyBorder="1" applyAlignment="1">
      <alignment vertical="center" shrinkToFit="1"/>
    </xf>
    <xf numFmtId="180" fontId="5" fillId="0" borderId="79" xfId="66" applyNumberFormat="1" applyFont="1" applyFill="1" applyBorder="1" applyAlignment="1">
      <alignment vertical="center" shrinkToFit="1"/>
    </xf>
    <xf numFmtId="188" fontId="7" fillId="0" borderId="94" xfId="66" applyNumberFormat="1" applyFont="1" applyFill="1" applyBorder="1" applyAlignment="1">
      <alignment vertical="center" shrinkToFit="1"/>
    </xf>
    <xf numFmtId="38" fontId="7" fillId="0" borderId="725" xfId="66" applyFont="1" applyFill="1" applyBorder="1" applyAlignment="1">
      <alignment vertical="center" shrinkToFit="1"/>
    </xf>
    <xf numFmtId="38" fontId="7" fillId="0" borderId="726" xfId="66" applyFont="1" applyFill="1" applyBorder="1" applyAlignment="1">
      <alignment vertical="center" shrinkToFit="1"/>
    </xf>
    <xf numFmtId="188" fontId="7" fillId="0" borderId="668" xfId="66" applyNumberFormat="1" applyFont="1" applyFill="1" applyBorder="1" applyAlignment="1">
      <alignment vertical="center" shrinkToFit="1"/>
    </xf>
    <xf numFmtId="38" fontId="7" fillId="0" borderId="727" xfId="66" applyFont="1" applyFill="1" applyBorder="1" applyAlignment="1">
      <alignment vertical="center" shrinkToFit="1"/>
    </xf>
    <xf numFmtId="38" fontId="7" fillId="0" borderId="728" xfId="66" applyFont="1" applyFill="1" applyBorder="1" applyAlignment="1">
      <alignment vertical="center" shrinkToFit="1"/>
    </xf>
    <xf numFmtId="38" fontId="7" fillId="0" borderId="5" xfId="66" applyFont="1" applyFill="1" applyBorder="1" applyAlignment="1">
      <alignment vertical="center" shrinkToFit="1"/>
    </xf>
    <xf numFmtId="38" fontId="7" fillId="0" borderId="729" xfId="66" applyFont="1" applyFill="1" applyBorder="1" applyAlignment="1">
      <alignment vertical="center" shrinkToFit="1"/>
    </xf>
    <xf numFmtId="38" fontId="7" fillId="0" borderId="730" xfId="66" applyFont="1" applyFill="1" applyBorder="1" applyAlignment="1">
      <alignment vertical="center" shrinkToFit="1"/>
    </xf>
    <xf numFmtId="188" fontId="7" fillId="0" borderId="731" xfId="66" applyNumberFormat="1" applyFont="1" applyFill="1" applyBorder="1" applyAlignment="1">
      <alignment vertical="center" shrinkToFit="1"/>
    </xf>
    <xf numFmtId="38" fontId="7" fillId="0" borderId="524" xfId="66" applyFont="1" applyFill="1" applyBorder="1" applyAlignment="1">
      <alignment vertical="center" shrinkToFit="1"/>
    </xf>
    <xf numFmtId="38" fontId="7" fillId="0" borderId="732" xfId="66" applyFont="1" applyFill="1" applyBorder="1" applyAlignment="1">
      <alignment vertical="center" shrinkToFit="1"/>
    </xf>
    <xf numFmtId="38" fontId="7" fillId="0" borderId="80" xfId="66" applyFont="1" applyFill="1" applyBorder="1" applyAlignment="1">
      <alignment vertical="center" shrinkToFit="1"/>
    </xf>
    <xf numFmtId="180" fontId="5" fillId="0" borderId="196" xfId="66" applyNumberFormat="1" applyFont="1" applyFill="1" applyBorder="1" applyAlignment="1">
      <alignment horizontal="right" vertical="center" shrinkToFit="1"/>
    </xf>
    <xf numFmtId="181" fontId="5" fillId="0" borderId="733" xfId="66" applyNumberFormat="1" applyFont="1" applyFill="1" applyBorder="1" applyAlignment="1">
      <alignment vertical="center" shrinkToFit="1"/>
    </xf>
    <xf numFmtId="38" fontId="5" fillId="0" borderId="85" xfId="66" applyFont="1" applyFill="1" applyBorder="1" applyAlignment="1">
      <alignment vertical="center" shrinkToFit="1"/>
    </xf>
    <xf numFmtId="181" fontId="5" fillId="0" borderId="85" xfId="66" applyNumberFormat="1" applyFont="1" applyFill="1" applyBorder="1" applyAlignment="1">
      <alignment vertical="center" shrinkToFit="1"/>
    </xf>
    <xf numFmtId="38" fontId="5" fillId="0" borderId="84" xfId="66" applyFont="1" applyFill="1" applyBorder="1" applyAlignment="1">
      <alignment vertical="center" shrinkToFit="1"/>
    </xf>
    <xf numFmtId="180" fontId="5" fillId="0" borderId="734" xfId="66" applyNumberFormat="1" applyFont="1" applyFill="1" applyBorder="1" applyAlignment="1">
      <alignment vertical="center" shrinkToFit="1"/>
    </xf>
    <xf numFmtId="180" fontId="5" fillId="0" borderId="735" xfId="66" applyNumberFormat="1" applyFont="1" applyFill="1" applyBorder="1" applyAlignment="1">
      <alignment vertical="center" shrinkToFit="1"/>
    </xf>
    <xf numFmtId="180" fontId="5" fillId="0" borderId="736" xfId="66" applyNumberFormat="1" applyFont="1" applyFill="1" applyBorder="1" applyAlignment="1">
      <alignment vertical="center" shrinkToFit="1"/>
    </xf>
    <xf numFmtId="180" fontId="5" fillId="0" borderId="737" xfId="66" applyNumberFormat="1" applyFont="1" applyFill="1" applyBorder="1" applyAlignment="1">
      <alignment vertical="center" shrinkToFit="1"/>
    </xf>
    <xf numFmtId="180" fontId="5" fillId="0" borderId="738" xfId="66" applyNumberFormat="1" applyFont="1" applyFill="1" applyBorder="1" applyAlignment="1">
      <alignment vertical="center" shrinkToFit="1"/>
    </xf>
    <xf numFmtId="180" fontId="5" fillId="0" borderId="739" xfId="66" applyNumberFormat="1" applyFont="1" applyFill="1" applyBorder="1" applyAlignment="1">
      <alignment vertical="center" shrinkToFit="1"/>
    </xf>
    <xf numFmtId="180" fontId="5" fillId="0" borderId="740" xfId="66" applyNumberFormat="1" applyFont="1" applyFill="1" applyBorder="1" applyAlignment="1">
      <alignment vertical="center" shrinkToFit="1"/>
    </xf>
    <xf numFmtId="180" fontId="5" fillId="0" borderId="741" xfId="66" applyNumberFormat="1" applyFont="1" applyFill="1" applyBorder="1" applyAlignment="1">
      <alignment vertical="center" shrinkToFit="1"/>
    </xf>
    <xf numFmtId="180" fontId="5" fillId="0" borderId="742" xfId="66" applyNumberFormat="1" applyFont="1" applyFill="1" applyBorder="1" applyAlignment="1">
      <alignment vertical="center" shrinkToFit="1"/>
    </xf>
    <xf numFmtId="188" fontId="7" fillId="0" borderId="743" xfId="66" applyNumberFormat="1" applyFont="1" applyFill="1" applyBorder="1" applyAlignment="1">
      <alignment vertical="center"/>
    </xf>
    <xf numFmtId="38" fontId="5" fillId="0" borderId="744" xfId="66" applyFont="1" applyFill="1" applyBorder="1" applyAlignment="1">
      <alignment vertical="center" shrinkToFit="1"/>
    </xf>
    <xf numFmtId="38" fontId="5" fillId="0" borderId="17" xfId="66" applyFont="1" applyFill="1" applyBorder="1" applyAlignment="1">
      <alignment vertical="center" shrinkToFit="1"/>
    </xf>
    <xf numFmtId="38" fontId="5" fillId="0" borderId="650" xfId="66" applyFont="1" applyFill="1" applyBorder="1" applyAlignment="1">
      <alignment vertical="center" shrinkToFit="1"/>
    </xf>
    <xf numFmtId="38" fontId="5" fillId="0" borderId="647" xfId="66" applyFont="1" applyFill="1" applyBorder="1" applyAlignment="1">
      <alignment vertical="center" shrinkToFit="1"/>
    </xf>
    <xf numFmtId="38" fontId="5" fillId="0" borderId="648" xfId="66" applyFont="1" applyFill="1" applyBorder="1" applyAlignment="1">
      <alignment vertical="center" shrinkToFit="1"/>
    </xf>
    <xf numFmtId="38" fontId="5" fillId="0" borderId="646" xfId="66" applyFont="1" applyFill="1" applyBorder="1" applyAlignment="1">
      <alignment vertical="center" shrinkToFit="1"/>
    </xf>
    <xf numFmtId="38" fontId="5" fillId="0" borderId="652" xfId="66" applyFont="1" applyFill="1" applyBorder="1" applyAlignment="1">
      <alignment vertical="center" shrinkToFit="1"/>
    </xf>
    <xf numFmtId="38" fontId="7" fillId="0" borderId="745" xfId="66" applyFont="1" applyFill="1" applyBorder="1" applyAlignment="1">
      <alignment vertical="center" shrinkToFit="1"/>
    </xf>
    <xf numFmtId="38" fontId="7" fillId="0" borderId="746" xfId="66" applyFont="1" applyFill="1" applyBorder="1" applyAlignment="1">
      <alignment vertical="center" shrinkToFit="1"/>
    </xf>
    <xf numFmtId="38" fontId="7" fillId="0" borderId="573" xfId="66" applyFont="1" applyFill="1" applyBorder="1" applyAlignment="1">
      <alignment vertical="center" shrinkToFit="1"/>
    </xf>
    <xf numFmtId="38" fontId="7" fillId="0" borderId="747" xfId="66" applyFont="1" applyFill="1" applyBorder="1" applyAlignment="1">
      <alignment vertical="center" shrinkToFit="1"/>
    </xf>
    <xf numFmtId="38" fontId="7" fillId="0" borderId="748" xfId="66" applyFont="1" applyFill="1" applyBorder="1" applyAlignment="1">
      <alignment vertical="center" shrinkToFit="1"/>
    </xf>
    <xf numFmtId="38" fontId="7" fillId="0" borderId="749" xfId="66" applyFont="1" applyFill="1" applyBorder="1" applyAlignment="1">
      <alignment vertical="center" shrinkToFit="1"/>
    </xf>
    <xf numFmtId="38" fontId="7" fillId="0" borderId="750" xfId="66" applyFont="1" applyFill="1" applyBorder="1" applyAlignment="1">
      <alignment vertical="center" shrinkToFit="1"/>
    </xf>
    <xf numFmtId="38" fontId="7" fillId="0" borderId="751" xfId="66" applyFont="1" applyFill="1" applyBorder="1" applyAlignment="1">
      <alignment vertical="center" shrinkToFit="1"/>
    </xf>
    <xf numFmtId="38" fontId="7" fillId="0" borderId="522" xfId="66" applyFont="1" applyFill="1" applyBorder="1" applyAlignment="1">
      <alignment vertical="center" shrinkToFit="1"/>
    </xf>
    <xf numFmtId="188" fontId="7" fillId="0" borderId="752" xfId="66" applyNumberFormat="1" applyFont="1" applyFill="1" applyBorder="1" applyAlignment="1">
      <alignment vertical="center" shrinkToFit="1"/>
    </xf>
    <xf numFmtId="188" fontId="7" fillId="0" borderId="265" xfId="66" applyNumberFormat="1" applyFont="1" applyFill="1" applyBorder="1" applyAlignment="1" applyProtection="1">
      <alignment vertical="center"/>
    </xf>
    <xf numFmtId="188" fontId="7" fillId="0" borderId="668" xfId="66" applyNumberFormat="1" applyFont="1" applyFill="1" applyBorder="1" applyAlignment="1" applyProtection="1">
      <alignment vertical="center"/>
    </xf>
    <xf numFmtId="180" fontId="5" fillId="0" borderId="248" xfId="66" applyNumberFormat="1" applyFont="1" applyFill="1" applyBorder="1" applyAlignment="1">
      <alignment vertical="center" shrinkToFit="1"/>
    </xf>
    <xf numFmtId="180" fontId="5" fillId="0" borderId="624" xfId="66" applyNumberFormat="1" applyFont="1" applyFill="1" applyBorder="1" applyAlignment="1">
      <alignment vertical="center" shrinkToFit="1"/>
    </xf>
    <xf numFmtId="180" fontId="5" fillId="0" borderId="626" xfId="66" applyNumberFormat="1" applyFont="1" applyFill="1" applyBorder="1" applyAlignment="1">
      <alignment vertical="center" shrinkToFit="1"/>
    </xf>
    <xf numFmtId="180" fontId="5" fillId="0" borderId="695" xfId="66" applyNumberFormat="1" applyFont="1" applyFill="1" applyBorder="1" applyAlignment="1">
      <alignment vertical="center" shrinkToFit="1"/>
    </xf>
    <xf numFmtId="38" fontId="7" fillId="0" borderId="84" xfId="66" applyFont="1" applyFill="1" applyBorder="1" applyAlignment="1">
      <alignment vertical="center"/>
    </xf>
    <xf numFmtId="38" fontId="7" fillId="0" borderId="85" xfId="66" applyFont="1" applyFill="1" applyBorder="1" applyAlignment="1">
      <alignment vertical="center"/>
    </xf>
    <xf numFmtId="38" fontId="7" fillId="0" borderId="82" xfId="66" applyFont="1" applyFill="1" applyBorder="1" applyAlignment="1">
      <alignment vertical="center"/>
    </xf>
    <xf numFmtId="38" fontId="7" fillId="0" borderId="87" xfId="66" applyFont="1" applyFill="1" applyBorder="1" applyAlignment="1">
      <alignment vertical="center"/>
    </xf>
    <xf numFmtId="38" fontId="7" fillId="0" borderId="86" xfId="66" applyFont="1" applyFill="1" applyBorder="1" applyAlignment="1">
      <alignment vertical="center"/>
    </xf>
    <xf numFmtId="38" fontId="7" fillId="0" borderId="89" xfId="66" applyFont="1" applyFill="1" applyBorder="1" applyAlignment="1">
      <alignment vertical="center"/>
    </xf>
    <xf numFmtId="180" fontId="5" fillId="0" borderId="690" xfId="66" applyNumberFormat="1" applyFont="1" applyFill="1" applyBorder="1" applyAlignment="1">
      <alignment vertical="center" shrinkToFit="1"/>
    </xf>
    <xf numFmtId="38" fontId="7" fillId="0" borderId="647" xfId="66" applyFont="1" applyFill="1" applyBorder="1" applyAlignment="1">
      <alignment vertical="center"/>
    </xf>
    <xf numFmtId="38" fontId="7" fillId="0" borderId="648" xfId="66" applyFont="1" applyFill="1" applyBorder="1" applyAlignment="1">
      <alignment vertical="center"/>
    </xf>
    <xf numFmtId="38" fontId="7" fillId="0" borderId="649" xfId="66" applyFont="1" applyFill="1" applyBorder="1" applyAlignment="1">
      <alignment vertical="center"/>
    </xf>
    <xf numFmtId="38" fontId="7" fillId="0" borderId="650" xfId="66" applyFont="1" applyFill="1" applyBorder="1" applyAlignment="1">
      <alignment vertical="center"/>
    </xf>
    <xf numFmtId="38" fontId="7" fillId="0" borderId="646" xfId="66" applyFont="1" applyFill="1" applyBorder="1" applyAlignment="1">
      <alignment vertical="center"/>
    </xf>
    <xf numFmtId="38" fontId="7" fillId="0" borderId="652" xfId="66" applyFont="1" applyFill="1" applyBorder="1" applyAlignment="1">
      <alignment vertical="center"/>
    </xf>
    <xf numFmtId="38" fontId="14" fillId="0" borderId="624" xfId="66" applyFont="1" applyFill="1" applyBorder="1" applyAlignment="1">
      <alignment vertical="center"/>
    </xf>
    <xf numFmtId="38" fontId="14" fillId="0" borderId="625" xfId="66" applyFont="1" applyFill="1" applyBorder="1" applyAlignment="1">
      <alignment vertical="center" shrinkToFit="1"/>
    </xf>
    <xf numFmtId="38" fontId="14" fillId="0" borderId="694" xfId="66" applyFont="1" applyFill="1" applyBorder="1" applyAlignment="1">
      <alignment vertical="center" shrinkToFit="1"/>
    </xf>
    <xf numFmtId="38" fontId="14" fillId="0" borderId="627" xfId="66" applyFont="1" applyFill="1" applyBorder="1" applyAlignment="1">
      <alignment vertical="center" shrinkToFit="1"/>
    </xf>
    <xf numFmtId="38" fontId="14" fillId="0" borderId="624" xfId="66" applyFont="1" applyFill="1" applyBorder="1" applyAlignment="1">
      <alignment vertical="center" shrinkToFit="1"/>
    </xf>
    <xf numFmtId="38" fontId="14" fillId="0" borderId="626" xfId="66" applyFont="1" applyFill="1" applyBorder="1" applyAlignment="1">
      <alignment vertical="center" shrinkToFit="1"/>
    </xf>
    <xf numFmtId="38" fontId="14" fillId="0" borderId="695" xfId="66" applyFont="1" applyFill="1" applyBorder="1" applyAlignment="1">
      <alignment vertical="center" shrinkToFit="1"/>
    </xf>
    <xf numFmtId="38" fontId="7" fillId="0" borderId="753" xfId="66" applyFont="1" applyFill="1" applyBorder="1" applyAlignment="1">
      <alignment vertical="center" shrinkToFit="1"/>
    </xf>
    <xf numFmtId="38" fontId="14" fillId="0" borderId="206" xfId="66" applyFont="1" applyFill="1" applyBorder="1" applyAlignment="1">
      <alignment vertical="center"/>
    </xf>
    <xf numFmtId="38" fontId="14" fillId="0" borderId="214" xfId="66" applyFont="1" applyFill="1" applyBorder="1" applyAlignment="1">
      <alignment vertical="center" shrinkToFit="1"/>
    </xf>
    <xf numFmtId="38" fontId="14" fillId="0" borderId="222" xfId="66" applyFont="1" applyFill="1" applyBorder="1" applyAlignment="1">
      <alignment vertical="center" shrinkToFit="1"/>
    </xf>
    <xf numFmtId="38" fontId="14" fillId="0" borderId="231" xfId="66" applyFont="1" applyFill="1" applyBorder="1" applyAlignment="1">
      <alignment vertical="center" shrinkToFit="1"/>
    </xf>
    <xf numFmtId="38" fontId="14" fillId="0" borderId="206" xfId="66" applyFont="1" applyFill="1" applyBorder="1" applyAlignment="1">
      <alignment vertical="center" shrinkToFit="1"/>
    </xf>
    <xf numFmtId="38" fontId="14" fillId="0" borderId="721" xfId="66" applyFont="1" applyFill="1" applyBorder="1" applyAlignment="1">
      <alignment vertical="center" shrinkToFit="1"/>
    </xf>
    <xf numFmtId="38" fontId="14" fillId="0" borderId="253" xfId="66" applyFont="1" applyFill="1" applyBorder="1" applyAlignment="1">
      <alignment vertical="center" shrinkToFit="1"/>
    </xf>
    <xf numFmtId="38" fontId="14" fillId="0" borderId="210" xfId="66" applyFont="1" applyFill="1" applyBorder="1" applyAlignment="1">
      <alignment vertical="center" shrinkToFit="1"/>
    </xf>
    <xf numFmtId="38" fontId="14" fillId="0" borderId="196" xfId="66" applyFont="1" applyFill="1" applyBorder="1" applyAlignment="1">
      <alignment vertical="center" shrinkToFit="1"/>
    </xf>
    <xf numFmtId="38" fontId="14" fillId="0" borderId="197" xfId="66" applyFont="1" applyFill="1" applyBorder="1" applyAlignment="1">
      <alignment vertical="center" shrinkToFit="1"/>
    </xf>
    <xf numFmtId="38" fontId="14" fillId="0" borderId="198" xfId="66" applyFont="1" applyFill="1" applyBorder="1" applyAlignment="1">
      <alignment vertical="center" shrinkToFit="1"/>
    </xf>
    <xf numFmtId="38" fontId="14" fillId="0" borderId="200" xfId="66" applyFont="1" applyFill="1" applyBorder="1" applyAlignment="1">
      <alignment vertical="center" shrinkToFit="1"/>
    </xf>
    <xf numFmtId="38" fontId="14" fillId="0" borderId="201" xfId="66" applyFont="1" applyFill="1" applyBorder="1" applyAlignment="1">
      <alignment vertical="center" shrinkToFit="1"/>
    </xf>
    <xf numFmtId="38" fontId="7" fillId="0" borderId="719" xfId="66" applyFont="1" applyFill="1" applyBorder="1" applyAlignment="1">
      <alignment vertical="center" shrinkToFit="1"/>
    </xf>
    <xf numFmtId="38" fontId="7" fillId="0" borderId="532" xfId="66" applyFont="1" applyFill="1" applyBorder="1" applyAlignment="1">
      <alignment vertical="center"/>
    </xf>
    <xf numFmtId="38" fontId="7" fillId="0" borderId="754" xfId="66" applyFont="1" applyFill="1" applyBorder="1" applyAlignment="1">
      <alignment vertical="center"/>
    </xf>
    <xf numFmtId="38" fontId="7" fillId="0" borderId="755" xfId="66" applyFont="1" applyFill="1" applyBorder="1" applyAlignment="1">
      <alignment vertical="center"/>
    </xf>
    <xf numFmtId="180" fontId="5" fillId="0" borderId="557" xfId="66" applyNumberFormat="1" applyFont="1" applyFill="1" applyBorder="1" applyAlignment="1">
      <alignment vertical="center" shrinkToFit="1"/>
    </xf>
    <xf numFmtId="180" fontId="5" fillId="0" borderId="756" xfId="66" applyNumberFormat="1" applyFont="1" applyFill="1" applyBorder="1" applyAlignment="1">
      <alignment vertical="center" shrinkToFit="1"/>
    </xf>
    <xf numFmtId="180" fontId="5" fillId="0" borderId="569" xfId="66" applyNumberFormat="1" applyFont="1" applyFill="1" applyBorder="1" applyAlignment="1">
      <alignment vertical="center" shrinkToFit="1"/>
    </xf>
    <xf numFmtId="180" fontId="5" fillId="0" borderId="757" xfId="66" applyNumberFormat="1" applyFont="1" applyFill="1" applyBorder="1" applyAlignment="1">
      <alignment vertical="center" shrinkToFit="1"/>
    </xf>
    <xf numFmtId="180" fontId="5" fillId="0" borderId="758" xfId="66" applyNumberFormat="1" applyFont="1" applyFill="1" applyBorder="1" applyAlignment="1">
      <alignment vertical="center" shrinkToFit="1"/>
    </xf>
    <xf numFmtId="38" fontId="7" fillId="0" borderId="442" xfId="66" applyFont="1" applyFill="1" applyBorder="1" applyAlignment="1">
      <alignment vertical="center"/>
    </xf>
    <xf numFmtId="38" fontId="7" fillId="0" borderId="18" xfId="66" applyFont="1" applyFill="1" applyBorder="1" applyAlignment="1">
      <alignment vertical="center"/>
    </xf>
    <xf numFmtId="38" fontId="7" fillId="0" borderId="17" xfId="66" applyFont="1" applyFill="1" applyBorder="1" applyAlignment="1">
      <alignment vertical="center"/>
    </xf>
    <xf numFmtId="38" fontId="7" fillId="0" borderId="745" xfId="66" applyFont="1" applyFill="1" applyBorder="1" applyAlignment="1">
      <alignment vertical="center"/>
    </xf>
    <xf numFmtId="38" fontId="7" fillId="0" borderId="746" xfId="66" applyFont="1" applyFill="1" applyBorder="1" applyAlignment="1">
      <alignment vertical="center"/>
    </xf>
    <xf numFmtId="38" fontId="7" fillId="0" borderId="573" xfId="66" applyFont="1" applyFill="1" applyBorder="1" applyAlignment="1">
      <alignment vertical="center"/>
    </xf>
    <xf numFmtId="38" fontId="7" fillId="0" borderId="747" xfId="66" applyFont="1" applyFill="1" applyBorder="1" applyAlignment="1">
      <alignment vertical="center"/>
    </xf>
    <xf numFmtId="38" fontId="7" fillId="0" borderId="749" xfId="66" applyFont="1" applyFill="1" applyBorder="1" applyAlignment="1">
      <alignment vertical="center"/>
    </xf>
    <xf numFmtId="38" fontId="7" fillId="0" borderId="750" xfId="66" applyFont="1" applyFill="1" applyBorder="1" applyAlignment="1">
      <alignment vertical="center"/>
    </xf>
    <xf numFmtId="188" fontId="7" fillId="0" borderId="752" xfId="66" applyNumberFormat="1" applyFont="1" applyFill="1" applyBorder="1" applyAlignment="1">
      <alignment vertical="center"/>
    </xf>
    <xf numFmtId="38" fontId="7" fillId="0" borderId="651" xfId="66" applyFont="1" applyFill="1" applyBorder="1" applyAlignment="1">
      <alignment vertical="center"/>
    </xf>
    <xf numFmtId="38" fontId="7" fillId="0" borderId="725" xfId="66" applyFont="1" applyFill="1" applyBorder="1" applyAlignment="1">
      <alignment vertical="center"/>
    </xf>
    <xf numFmtId="38" fontId="7" fillId="0" borderId="120" xfId="66" applyFont="1" applyFill="1" applyBorder="1" applyAlignment="1">
      <alignment vertical="center" shrinkToFit="1"/>
    </xf>
    <xf numFmtId="38" fontId="7" fillId="0" borderId="759" xfId="66" applyFont="1" applyFill="1" applyBorder="1" applyAlignment="1">
      <alignment vertical="center" shrinkToFit="1"/>
    </xf>
    <xf numFmtId="188" fontId="7" fillId="0" borderId="94" xfId="66" applyNumberFormat="1" applyFont="1" applyFill="1" applyBorder="1" applyAlignment="1">
      <alignment vertical="center"/>
    </xf>
    <xf numFmtId="180" fontId="5" fillId="0" borderId="760" xfId="66" applyNumberFormat="1" applyFont="1" applyFill="1" applyBorder="1" applyAlignment="1">
      <alignment vertical="center" shrinkToFit="1"/>
    </xf>
    <xf numFmtId="38" fontId="7" fillId="0" borderId="761" xfId="66" applyFont="1" applyFill="1" applyBorder="1" applyAlignment="1">
      <alignment vertical="center" shrinkToFit="1"/>
    </xf>
    <xf numFmtId="180" fontId="5" fillId="0" borderId="762" xfId="66" applyNumberFormat="1" applyFont="1" applyFill="1" applyBorder="1" applyAlignment="1">
      <alignment vertical="center" shrinkToFit="1"/>
    </xf>
    <xf numFmtId="180" fontId="5" fillId="0" borderId="763" xfId="66" applyNumberFormat="1" applyFont="1" applyFill="1" applyBorder="1" applyAlignment="1">
      <alignment vertical="center" shrinkToFit="1"/>
    </xf>
    <xf numFmtId="180" fontId="5" fillId="0" borderId="764" xfId="66" applyNumberFormat="1" applyFont="1" applyFill="1" applyBorder="1" applyAlignment="1">
      <alignment vertical="center" shrinkToFit="1"/>
    </xf>
    <xf numFmtId="38" fontId="12" fillId="0" borderId="676" xfId="66" applyFont="1" applyFill="1" applyBorder="1" applyAlignment="1">
      <alignment vertical="center" shrinkToFit="1"/>
    </xf>
    <xf numFmtId="38" fontId="12" fillId="0" borderId="322" xfId="66" applyFont="1" applyFill="1" applyBorder="1" applyAlignment="1">
      <alignment vertical="center" shrinkToFit="1"/>
    </xf>
    <xf numFmtId="38" fontId="12" fillId="0" borderId="677" xfId="66" applyFont="1" applyFill="1" applyBorder="1" applyAlignment="1">
      <alignment vertical="center" shrinkToFit="1"/>
    </xf>
    <xf numFmtId="38" fontId="12" fillId="0" borderId="323" xfId="66" applyFont="1" applyFill="1" applyBorder="1" applyAlignment="1">
      <alignment vertical="center" shrinkToFit="1"/>
    </xf>
    <xf numFmtId="38" fontId="12" fillId="0" borderId="333" xfId="66" applyFont="1" applyFill="1" applyBorder="1" applyAlignment="1">
      <alignment vertical="center" shrinkToFit="1"/>
    </xf>
    <xf numFmtId="38" fontId="12" fillId="0" borderId="678" xfId="66" applyFont="1" applyFill="1" applyBorder="1" applyAlignment="1">
      <alignment vertical="center" shrinkToFit="1"/>
    </xf>
    <xf numFmtId="38" fontId="7" fillId="0" borderId="765" xfId="66" applyFont="1" applyFill="1" applyBorder="1" applyAlignment="1">
      <alignment vertical="center" shrinkToFit="1"/>
    </xf>
    <xf numFmtId="38" fontId="7" fillId="0" borderId="766" xfId="66" applyFont="1" applyFill="1" applyBorder="1" applyAlignment="1">
      <alignment vertical="center" shrinkToFit="1"/>
    </xf>
    <xf numFmtId="188" fontId="7" fillId="0" borderId="679" xfId="66" applyNumberFormat="1" applyFont="1" applyFill="1" applyBorder="1" applyAlignment="1">
      <alignment vertical="center" shrinkToFit="1"/>
    </xf>
    <xf numFmtId="38" fontId="7" fillId="0" borderId="767" xfId="66" applyFont="1" applyFill="1" applyBorder="1" applyAlignment="1">
      <alignment vertical="center" shrinkToFit="1"/>
    </xf>
    <xf numFmtId="38" fontId="12" fillId="0" borderId="656" xfId="66" applyFont="1" applyFill="1" applyBorder="1" applyAlignment="1">
      <alignment vertical="center" shrinkToFit="1"/>
    </xf>
    <xf numFmtId="38" fontId="12" fillId="0" borderId="657" xfId="66" applyFont="1" applyFill="1" applyBorder="1" applyAlignment="1">
      <alignment vertical="center" shrinkToFit="1"/>
    </xf>
    <xf numFmtId="38" fontId="12" fillId="0" borderId="658" xfId="66" applyFont="1" applyFill="1" applyBorder="1" applyAlignment="1">
      <alignment vertical="center" shrinkToFit="1"/>
    </xf>
    <xf numFmtId="38" fontId="12" fillId="0" borderId="659" xfId="66" applyFont="1" applyFill="1" applyBorder="1" applyAlignment="1">
      <alignment vertical="center" shrinkToFit="1"/>
    </xf>
    <xf numFmtId="38" fontId="12" fillId="0" borderId="768" xfId="66" applyFont="1" applyFill="1" applyBorder="1" applyAlignment="1">
      <alignment vertical="center" shrinkToFit="1"/>
    </xf>
    <xf numFmtId="38" fontId="12" fillId="0" borderId="662" xfId="66" applyFont="1" applyFill="1" applyBorder="1" applyAlignment="1">
      <alignment vertical="center" shrinkToFit="1"/>
    </xf>
    <xf numFmtId="38" fontId="7" fillId="0" borderId="769" xfId="66" applyFont="1" applyFill="1" applyBorder="1" applyAlignment="1">
      <alignment vertical="center" shrinkToFit="1"/>
    </xf>
    <xf numFmtId="190" fontId="5" fillId="0" borderId="77" xfId="66" applyNumberFormat="1" applyFont="1" applyFill="1" applyBorder="1" applyAlignment="1">
      <alignment vertical="center" shrinkToFit="1"/>
    </xf>
    <xf numFmtId="190" fontId="5" fillId="0" borderId="78" xfId="66" applyNumberFormat="1" applyFont="1" applyFill="1" applyBorder="1" applyAlignment="1">
      <alignment vertical="center" shrinkToFit="1"/>
    </xf>
    <xf numFmtId="190" fontId="5" fillId="0" borderId="0" xfId="66" applyNumberFormat="1" applyFont="1" applyFill="1" applyBorder="1" applyAlignment="1">
      <alignment vertical="center" shrinkToFit="1"/>
    </xf>
    <xf numFmtId="190" fontId="5" fillId="0" borderId="79" xfId="66" applyNumberFormat="1" applyFont="1" applyFill="1" applyBorder="1" applyAlignment="1">
      <alignment vertical="center" shrinkToFit="1"/>
    </xf>
    <xf numFmtId="190" fontId="5" fillId="0" borderId="456" xfId="66" applyNumberFormat="1" applyFont="1" applyFill="1" applyBorder="1" applyAlignment="1">
      <alignment vertical="center" shrinkToFit="1"/>
    </xf>
    <xf numFmtId="190" fontId="5" fillId="0" borderId="80" xfId="66" applyNumberFormat="1" applyFont="1" applyFill="1" applyBorder="1" applyAlignment="1">
      <alignment vertical="center" shrinkToFit="1"/>
    </xf>
    <xf numFmtId="190" fontId="5" fillId="0" borderId="91" xfId="66" applyNumberFormat="1" applyFont="1" applyFill="1" applyBorder="1" applyAlignment="1">
      <alignment vertical="center" shrinkToFit="1"/>
    </xf>
    <xf numFmtId="190" fontId="5" fillId="0" borderId="753" xfId="66" applyNumberFormat="1" applyFont="1" applyFill="1" applyBorder="1" applyAlignment="1">
      <alignment vertical="center" shrinkToFit="1"/>
    </xf>
    <xf numFmtId="190" fontId="5" fillId="0" borderId="691" xfId="66" applyNumberFormat="1" applyFont="1" applyFill="1" applyBorder="1" applyAlignment="1">
      <alignment vertical="center" shrinkToFit="1"/>
    </xf>
    <xf numFmtId="38" fontId="7" fillId="0" borderId="770" xfId="66" applyFont="1" applyFill="1" applyBorder="1" applyAlignment="1">
      <alignment vertical="center" shrinkToFit="1"/>
    </xf>
    <xf numFmtId="184" fontId="7" fillId="0" borderId="77" xfId="85" applyNumberFormat="1" applyFont="1" applyFill="1" applyBorder="1" applyAlignment="1">
      <alignment vertical="center" shrinkToFit="1"/>
    </xf>
    <xf numFmtId="184" fontId="7" fillId="0" borderId="78" xfId="85" applyNumberFormat="1" applyFont="1" applyFill="1" applyBorder="1" applyAlignment="1">
      <alignment vertical="center" shrinkToFit="1"/>
    </xf>
    <xf numFmtId="184" fontId="7" fillId="0" borderId="0" xfId="85" applyNumberFormat="1" applyFont="1" applyFill="1" applyBorder="1" applyAlignment="1">
      <alignment vertical="center" shrinkToFit="1"/>
    </xf>
    <xf numFmtId="184" fontId="7" fillId="0" borderId="79" xfId="85" applyNumberFormat="1" applyFont="1" applyFill="1" applyBorder="1" applyAlignment="1">
      <alignment vertical="center" shrinkToFit="1"/>
    </xf>
    <xf numFmtId="184" fontId="7" fillId="0" borderId="90" xfId="85" applyNumberFormat="1" applyFont="1" applyFill="1" applyBorder="1" applyAlignment="1">
      <alignment vertical="center" shrinkToFit="1"/>
    </xf>
    <xf numFmtId="184" fontId="7" fillId="0" borderId="111" xfId="85" applyNumberFormat="1" applyFont="1" applyFill="1" applyBorder="1" applyAlignment="1">
      <alignment vertical="center" shrinkToFit="1"/>
    </xf>
    <xf numFmtId="184" fontId="7" fillId="0" borderId="91" xfId="85" applyNumberFormat="1" applyFont="1" applyFill="1" applyBorder="1" applyAlignment="1">
      <alignment vertical="center" shrinkToFit="1"/>
    </xf>
    <xf numFmtId="184" fontId="7" fillId="0" borderId="94" xfId="85" applyNumberFormat="1" applyFont="1" applyFill="1" applyBorder="1" applyAlignment="1">
      <alignment vertical="center" shrinkToFit="1"/>
    </xf>
    <xf numFmtId="38" fontId="5" fillId="0" borderId="77" xfId="66" applyFont="1" applyFill="1" applyBorder="1" applyAlignment="1">
      <alignment vertical="center" shrinkToFit="1"/>
    </xf>
    <xf numFmtId="38" fontId="5" fillId="0" borderId="78" xfId="66" applyFont="1" applyFill="1" applyBorder="1" applyAlignment="1">
      <alignment vertical="center" shrinkToFit="1"/>
    </xf>
    <xf numFmtId="38" fontId="5" fillId="0" borderId="0" xfId="66" applyFont="1" applyFill="1" applyBorder="1" applyAlignment="1">
      <alignment vertical="center" shrinkToFit="1"/>
    </xf>
    <xf numFmtId="38" fontId="5" fillId="0" borderId="79" xfId="66" applyFont="1" applyFill="1" applyBorder="1" applyAlignment="1">
      <alignment vertical="center" shrinkToFit="1"/>
    </xf>
    <xf numFmtId="38" fontId="5" fillId="0" borderId="111" xfId="66" applyFont="1" applyFill="1" applyBorder="1" applyAlignment="1">
      <alignment vertical="center" shrinkToFit="1"/>
    </xf>
    <xf numFmtId="38" fontId="5" fillId="0" borderId="91" xfId="66" applyFont="1" applyFill="1" applyBorder="1" applyAlignment="1">
      <alignment vertical="center" shrinkToFit="1"/>
    </xf>
    <xf numFmtId="38" fontId="7" fillId="0" borderId="94" xfId="66" applyFont="1" applyFill="1" applyBorder="1" applyAlignment="1">
      <alignment vertical="center" shrinkToFit="1"/>
    </xf>
    <xf numFmtId="38" fontId="5" fillId="0" borderId="206" xfId="66" applyFont="1" applyFill="1" applyBorder="1" applyAlignment="1">
      <alignment vertical="center" shrinkToFit="1"/>
    </xf>
    <xf numFmtId="38" fontId="5" fillId="0" borderId="214" xfId="66" applyFont="1" applyFill="1" applyBorder="1" applyAlignment="1">
      <alignment vertical="center" shrinkToFit="1"/>
    </xf>
    <xf numFmtId="38" fontId="5" fillId="0" borderId="222" xfId="66" applyFont="1" applyFill="1" applyBorder="1" applyAlignment="1">
      <alignment vertical="center" shrinkToFit="1"/>
    </xf>
    <xf numFmtId="38" fontId="5" fillId="0" borderId="231" xfId="66" applyFont="1" applyFill="1" applyBorder="1" applyAlignment="1">
      <alignment vertical="center" shrinkToFit="1"/>
    </xf>
    <xf numFmtId="38" fontId="5" fillId="0" borderId="245" xfId="66" applyFont="1" applyFill="1" applyBorder="1" applyAlignment="1">
      <alignment vertical="center" shrinkToFit="1"/>
    </xf>
    <xf numFmtId="38" fontId="5" fillId="0" borderId="253" xfId="66" applyFont="1" applyFill="1" applyBorder="1" applyAlignment="1">
      <alignment vertical="center" shrinkToFit="1"/>
    </xf>
    <xf numFmtId="38" fontId="7" fillId="0" borderId="266" xfId="66" applyFont="1" applyFill="1" applyBorder="1" applyAlignment="1">
      <alignment vertical="center" shrinkToFit="1"/>
    </xf>
    <xf numFmtId="184" fontId="7" fillId="0" borderId="300" xfId="85" applyNumberFormat="1" applyFont="1" applyFill="1" applyBorder="1" applyAlignment="1">
      <alignment vertical="center" shrinkToFit="1"/>
    </xf>
    <xf numFmtId="184" fontId="7" fillId="0" borderId="9" xfId="85" applyNumberFormat="1" applyFont="1" applyFill="1" applyBorder="1" applyAlignment="1">
      <alignment vertical="center" shrinkToFit="1"/>
    </xf>
    <xf numFmtId="184" fontId="7" fillId="0" borderId="301" xfId="85" applyNumberFormat="1" applyFont="1" applyFill="1" applyBorder="1" applyAlignment="1">
      <alignment vertical="center" shrinkToFit="1"/>
    </xf>
    <xf numFmtId="184" fontId="7" fillId="0" borderId="302" xfId="85" applyNumberFormat="1" applyFont="1" applyFill="1" applyBorder="1" applyAlignment="1">
      <alignment vertical="center" shrinkToFit="1"/>
    </xf>
    <xf numFmtId="38" fontId="7" fillId="0" borderId="7" xfId="85" applyNumberFormat="1" applyFont="1" applyFill="1" applyBorder="1" applyAlignment="1">
      <alignment vertical="center" shrinkToFit="1"/>
    </xf>
    <xf numFmtId="184" fontId="7" fillId="0" borderId="8" xfId="85" applyNumberFormat="1" applyFont="1" applyFill="1" applyBorder="1" applyAlignment="1">
      <alignment vertical="center" shrinkToFit="1"/>
    </xf>
    <xf numFmtId="184" fontId="7" fillId="0" borderId="303" xfId="85" applyNumberFormat="1" applyFont="1" applyFill="1" applyBorder="1" applyAlignment="1">
      <alignment vertical="center" shrinkToFit="1"/>
    </xf>
    <xf numFmtId="184" fontId="7" fillId="0" borderId="7" xfId="85" applyNumberFormat="1" applyFont="1" applyFill="1" applyBorder="1" applyAlignment="1">
      <alignment vertical="center" shrinkToFit="1"/>
    </xf>
    <xf numFmtId="184" fontId="7" fillId="0" borderId="654" xfId="85" applyNumberFormat="1" applyFont="1" applyFill="1" applyBorder="1" applyAlignment="1">
      <alignment vertical="center" shrinkToFit="1"/>
    </xf>
    <xf numFmtId="38" fontId="7" fillId="0" borderId="264" xfId="66" applyFont="1" applyFill="1" applyBorder="1" applyAlignment="1">
      <alignment vertical="center" shrinkToFit="1"/>
    </xf>
    <xf numFmtId="180" fontId="7" fillId="0" borderId="773" xfId="66" applyNumberFormat="1" applyFont="1" applyFill="1" applyBorder="1" applyAlignment="1">
      <alignment vertical="center" shrinkToFit="1"/>
    </xf>
    <xf numFmtId="180" fontId="7" fillId="0" borderId="774" xfId="66" applyNumberFormat="1" applyFont="1" applyFill="1" applyBorder="1" applyAlignment="1">
      <alignment vertical="center" shrinkToFit="1"/>
    </xf>
    <xf numFmtId="180" fontId="7" fillId="0" borderId="764" xfId="66" applyNumberFormat="1" applyFont="1" applyFill="1" applyBorder="1" applyAlignment="1">
      <alignment vertical="center" shrinkToFit="1"/>
    </xf>
    <xf numFmtId="180" fontId="7" fillId="0" borderId="775" xfId="66" applyNumberFormat="1" applyFont="1" applyFill="1" applyBorder="1" applyAlignment="1">
      <alignment vertical="center" shrinkToFit="1"/>
    </xf>
    <xf numFmtId="180" fontId="7" fillId="0" borderId="491" xfId="66" applyNumberFormat="1" applyFont="1" applyFill="1" applyBorder="1" applyAlignment="1">
      <alignment vertical="center" shrinkToFit="1"/>
    </xf>
    <xf numFmtId="180" fontId="7" fillId="0" borderId="313" xfId="66" applyNumberFormat="1" applyFont="1" applyFill="1" applyBorder="1" applyAlignment="1">
      <alignment vertical="center" shrinkToFit="1"/>
    </xf>
    <xf numFmtId="38" fontId="7" fillId="0" borderId="352" xfId="66" applyFont="1" applyFill="1" applyBorder="1" applyAlignment="1">
      <alignment vertical="center" shrinkToFit="1"/>
    </xf>
    <xf numFmtId="38" fontId="7" fillId="0" borderId="353" xfId="66" applyFont="1" applyFill="1" applyBorder="1" applyAlignment="1">
      <alignment vertical="center" shrinkToFit="1"/>
    </xf>
    <xf numFmtId="38" fontId="7" fillId="0" borderId="354" xfId="66" applyFont="1" applyFill="1" applyBorder="1" applyAlignment="1">
      <alignment vertical="center" shrinkToFit="1"/>
    </xf>
    <xf numFmtId="38" fontId="7" fillId="0" borderId="355" xfId="66" applyFont="1" applyFill="1" applyBorder="1" applyAlignment="1">
      <alignment vertical="center" shrinkToFit="1"/>
    </xf>
    <xf numFmtId="38" fontId="7" fillId="0" borderId="356" xfId="66" applyFont="1" applyFill="1" applyBorder="1" applyAlignment="1">
      <alignment vertical="center" shrinkToFit="1"/>
    </xf>
    <xf numFmtId="38" fontId="7" fillId="0" borderId="776" xfId="66" applyFont="1" applyFill="1" applyBorder="1" applyAlignment="1">
      <alignment vertical="center" shrinkToFit="1"/>
    </xf>
    <xf numFmtId="38" fontId="7" fillId="0" borderId="777" xfId="66" applyFont="1" applyFill="1" applyBorder="1" applyAlignment="1">
      <alignment vertical="center" shrinkToFit="1"/>
    </xf>
    <xf numFmtId="184" fontId="7" fillId="0" borderId="356" xfId="66" applyNumberFormat="1" applyFont="1" applyFill="1" applyBorder="1" applyAlignment="1">
      <alignment vertical="center" shrinkToFit="1"/>
    </xf>
    <xf numFmtId="184" fontId="7" fillId="0" borderId="358" xfId="66" applyNumberFormat="1" applyFont="1" applyFill="1" applyBorder="1" applyAlignment="1">
      <alignment vertical="center" shrinkToFit="1"/>
    </xf>
    <xf numFmtId="184" fontId="7" fillId="0" borderId="425" xfId="66" applyNumberFormat="1" applyFont="1" applyFill="1" applyBorder="1" applyAlignment="1">
      <alignment vertical="center" shrinkToFit="1"/>
    </xf>
    <xf numFmtId="38" fontId="8" fillId="0" borderId="426" xfId="66" applyFont="1" applyFill="1" applyBorder="1" applyAlignment="1">
      <alignment vertical="center" shrinkToFit="1"/>
    </xf>
    <xf numFmtId="38" fontId="8" fillId="0" borderId="4" xfId="66" applyFont="1" applyFill="1" applyBorder="1" applyAlignment="1">
      <alignment vertical="center" shrinkToFit="1"/>
    </xf>
    <xf numFmtId="38" fontId="8" fillId="0" borderId="219" xfId="66" applyFont="1" applyFill="1" applyBorder="1" applyAlignment="1">
      <alignment vertical="center" shrinkToFit="1"/>
    </xf>
    <xf numFmtId="38" fontId="8" fillId="0" borderId="228" xfId="66" applyFont="1" applyFill="1" applyBorder="1" applyAlignment="1">
      <alignment vertical="center" shrinkToFit="1"/>
    </xf>
    <xf numFmtId="38" fontId="8" fillId="0" borderId="6" xfId="66" applyFont="1" applyFill="1" applyBorder="1" applyAlignment="1">
      <alignment vertical="center" shrinkToFit="1"/>
    </xf>
    <xf numFmtId="38" fontId="8" fillId="0" borderId="203" xfId="66" applyFont="1" applyFill="1" applyBorder="1" applyAlignment="1">
      <alignment vertical="center" shrinkToFit="1"/>
    </xf>
    <xf numFmtId="38" fontId="8" fillId="0" borderId="3" xfId="66" applyFont="1" applyFill="1" applyBorder="1" applyAlignment="1">
      <alignment vertical="center" shrinkToFit="1"/>
    </xf>
    <xf numFmtId="38" fontId="8" fillId="0" borderId="250" xfId="66" applyFont="1" applyFill="1" applyBorder="1" applyAlignment="1">
      <alignment vertical="center" shrinkToFit="1"/>
    </xf>
    <xf numFmtId="38" fontId="8" fillId="0" borderId="263" xfId="66" applyFont="1" applyFill="1" applyBorder="1" applyAlignment="1">
      <alignment vertical="center" shrinkToFit="1"/>
    </xf>
    <xf numFmtId="37" fontId="7" fillId="0" borderId="647" xfId="85" applyFont="1" applyFill="1" applyBorder="1" applyAlignment="1">
      <alignment vertical="center"/>
    </xf>
    <xf numFmtId="37" fontId="7" fillId="0" borderId="648" xfId="85" applyFont="1" applyFill="1" applyBorder="1" applyAlignment="1">
      <alignment vertical="center"/>
    </xf>
    <xf numFmtId="37" fontId="7" fillId="0" borderId="649" xfId="85" applyFont="1" applyFill="1" applyBorder="1" applyAlignment="1">
      <alignment vertical="center"/>
    </xf>
    <xf numFmtId="37" fontId="7" fillId="0" borderId="646" xfId="85" applyFont="1" applyFill="1" applyBorder="1" applyAlignment="1">
      <alignment vertical="center"/>
    </xf>
    <xf numFmtId="37" fontId="7" fillId="0" borderId="424" xfId="85" applyFont="1" applyFill="1" applyBorder="1" applyAlignment="1">
      <alignment vertical="center"/>
    </xf>
    <xf numFmtId="37" fontId="7" fillId="0" borderId="651" xfId="85" applyFont="1" applyFill="1" applyBorder="1" applyAlignment="1">
      <alignment vertical="center"/>
    </xf>
    <xf numFmtId="37" fontId="7" fillId="0" borderId="668" xfId="85" applyFont="1" applyFill="1" applyBorder="1" applyAlignment="1">
      <alignment vertical="center"/>
    </xf>
    <xf numFmtId="37" fontId="7" fillId="0" borderId="779" xfId="85" applyFont="1" applyFill="1" applyBorder="1" applyAlignment="1">
      <alignment vertical="center"/>
    </xf>
    <xf numFmtId="37" fontId="7" fillId="0" borderId="780" xfId="85" applyFont="1" applyFill="1" applyBorder="1" applyAlignment="1">
      <alignment vertical="center"/>
    </xf>
    <xf numFmtId="37" fontId="7" fillId="0" borderId="650" xfId="85" applyFont="1" applyFill="1" applyBorder="1" applyAlignment="1">
      <alignment vertical="center"/>
    </xf>
    <xf numFmtId="37" fontId="7" fillId="0" borderId="652" xfId="85" applyFont="1" applyFill="1" applyBorder="1" applyAlignment="1">
      <alignment vertical="center"/>
    </xf>
    <xf numFmtId="37" fontId="7" fillId="0" borderId="744" xfId="85" applyFont="1" applyFill="1" applyBorder="1" applyAlignment="1">
      <alignment vertical="center"/>
    </xf>
    <xf numFmtId="37" fontId="7" fillId="0" borderId="726" xfId="85" applyFont="1" applyFill="1" applyBorder="1" applyAlignment="1">
      <alignment vertical="center"/>
    </xf>
    <xf numFmtId="37" fontId="7" fillId="0" borderId="781" xfId="85" applyFont="1" applyFill="1" applyBorder="1" applyAlignment="1">
      <alignment vertical="center"/>
    </xf>
    <xf numFmtId="37" fontId="7" fillId="0" borderId="770" xfId="85" applyFont="1" applyFill="1" applyBorder="1" applyAlignment="1">
      <alignment vertical="center"/>
    </xf>
    <xf numFmtId="37" fontId="7" fillId="0" borderId="761" xfId="85" applyFont="1" applyFill="1" applyBorder="1" applyAlignment="1">
      <alignment vertical="center"/>
    </xf>
    <xf numFmtId="37" fontId="7" fillId="0" borderId="499" xfId="85" applyFont="1" applyFill="1" applyBorder="1" applyAlignment="1">
      <alignment vertical="center"/>
    </xf>
    <xf numFmtId="37" fontId="7" fillId="0" borderId="782" xfId="85" applyFont="1" applyFill="1" applyBorder="1" applyAlignment="1">
      <alignment vertical="center"/>
    </xf>
    <xf numFmtId="37" fontId="7" fillId="0" borderId="783" xfId="85" applyFont="1" applyFill="1" applyBorder="1" applyAlignment="1">
      <alignment vertical="center"/>
    </xf>
    <xf numFmtId="180" fontId="7" fillId="0" borderId="782" xfId="85" applyNumberFormat="1" applyFont="1" applyFill="1" applyBorder="1" applyAlignment="1">
      <alignment vertical="center"/>
    </xf>
    <xf numFmtId="37" fontId="7" fillId="0" borderId="784" xfId="85" applyFont="1" applyFill="1" applyBorder="1" applyAlignment="1">
      <alignment vertical="center"/>
    </xf>
    <xf numFmtId="37" fontId="7" fillId="0" borderId="769" xfId="85" applyFont="1" applyFill="1" applyBorder="1" applyAlignment="1">
      <alignment vertical="center"/>
    </xf>
    <xf numFmtId="180" fontId="7" fillId="0" borderId="760" xfId="85" applyNumberFormat="1" applyFont="1" applyFill="1" applyBorder="1" applyAlignment="1">
      <alignment vertical="center"/>
    </xf>
    <xf numFmtId="180" fontId="7" fillId="0" borderId="785" xfId="85" applyNumberFormat="1" applyFont="1" applyFill="1" applyBorder="1" applyAlignment="1">
      <alignment vertical="center"/>
    </xf>
    <xf numFmtId="180" fontId="7" fillId="0" borderId="786" xfId="85" applyNumberFormat="1" applyFont="1" applyFill="1" applyBorder="1" applyAlignment="1">
      <alignment vertical="center"/>
    </xf>
    <xf numFmtId="37" fontId="8" fillId="0" borderId="77" xfId="85" applyFont="1" applyFill="1" applyBorder="1" applyAlignment="1">
      <alignment vertical="center"/>
    </xf>
    <xf numFmtId="37" fontId="8" fillId="0" borderId="78" xfId="85" applyFont="1" applyFill="1" applyBorder="1" applyAlignment="1">
      <alignment vertical="center"/>
    </xf>
    <xf numFmtId="37" fontId="8" fillId="0" borderId="79" xfId="85" applyFont="1" applyFill="1" applyBorder="1" applyAlignment="1">
      <alignment vertical="center"/>
    </xf>
    <xf numFmtId="183" fontId="8" fillId="0" borderId="90" xfId="85" applyNumberFormat="1" applyFont="1" applyFill="1" applyBorder="1" applyAlignment="1">
      <alignment vertical="center" shrinkToFit="1"/>
    </xf>
    <xf numFmtId="37" fontId="8" fillId="0" borderId="80" xfId="85" applyFont="1" applyFill="1" applyBorder="1" applyAlignment="1">
      <alignment vertical="center"/>
    </xf>
    <xf numFmtId="37" fontId="8" fillId="0" borderId="90" xfId="85" applyFont="1" applyFill="1" applyBorder="1" applyAlignment="1">
      <alignment vertical="center"/>
    </xf>
    <xf numFmtId="37" fontId="8" fillId="0" borderId="264" xfId="85" applyFont="1" applyFill="1" applyBorder="1" applyAlignment="1">
      <alignment vertical="center"/>
    </xf>
    <xf numFmtId="37" fontId="7" fillId="0" borderId="11" xfId="85" applyFont="1" applyFill="1" applyBorder="1" applyAlignment="1">
      <alignment horizontal="center" vertical="center"/>
    </xf>
    <xf numFmtId="183" fontId="8" fillId="0" borderId="45" xfId="85" applyNumberFormat="1" applyFont="1" applyFill="1" applyBorder="1" applyAlignment="1">
      <alignment vertical="center"/>
    </xf>
    <xf numFmtId="183" fontId="8" fillId="0" borderId="43" xfId="85" applyNumberFormat="1" applyFont="1" applyFill="1" applyBorder="1" applyAlignment="1">
      <alignment vertical="center"/>
    </xf>
    <xf numFmtId="183" fontId="8" fillId="0" borderId="296" xfId="85" applyNumberFormat="1" applyFont="1" applyFill="1" applyBorder="1" applyAlignment="1">
      <alignment vertical="center"/>
    </xf>
    <xf numFmtId="183" fontId="8" fillId="0" borderId="297" xfId="85" applyNumberFormat="1" applyFont="1" applyFill="1" applyBorder="1" applyAlignment="1">
      <alignment vertical="center"/>
    </xf>
    <xf numFmtId="183" fontId="8" fillId="0" borderId="298" xfId="85" applyNumberFormat="1" applyFont="1" applyFill="1" applyBorder="1" applyAlignment="1">
      <alignment vertical="center"/>
    </xf>
    <xf numFmtId="183" fontId="8" fillId="0" borderId="44" xfId="85" applyNumberFormat="1" applyFont="1" applyFill="1" applyBorder="1" applyAlignment="1">
      <alignment vertical="center"/>
    </xf>
    <xf numFmtId="183" fontId="8" fillId="0" borderId="299" xfId="85" applyNumberFormat="1" applyFont="1" applyFill="1" applyBorder="1" applyAlignment="1">
      <alignment vertical="center"/>
    </xf>
    <xf numFmtId="38" fontId="5" fillId="0" borderId="45" xfId="66" applyFont="1" applyFill="1" applyBorder="1" applyAlignment="1">
      <alignment vertical="center" shrinkToFit="1"/>
    </xf>
    <xf numFmtId="38" fontId="5" fillId="0" borderId="43" xfId="66" applyFont="1" applyFill="1" applyBorder="1" applyAlignment="1">
      <alignment vertical="center" shrinkToFit="1"/>
    </xf>
    <xf numFmtId="38" fontId="5" fillId="0" borderId="296" xfId="66" applyFont="1" applyFill="1" applyBorder="1" applyAlignment="1">
      <alignment vertical="center" shrinkToFit="1"/>
    </xf>
    <xf numFmtId="38" fontId="5" fillId="0" borderId="297" xfId="66" applyFont="1" applyFill="1" applyBorder="1" applyAlignment="1">
      <alignment vertical="center" shrinkToFit="1"/>
    </xf>
    <xf numFmtId="38" fontId="7" fillId="0" borderId="298" xfId="66" applyFont="1" applyFill="1" applyBorder="1" applyAlignment="1">
      <alignment vertical="center" shrinkToFit="1"/>
    </xf>
    <xf numFmtId="38" fontId="5" fillId="0" borderId="787" xfId="66" applyFont="1" applyFill="1" applyBorder="1" applyAlignment="1">
      <alignment vertical="center" shrinkToFit="1"/>
    </xf>
    <xf numFmtId="38" fontId="5" fillId="0" borderId="788" xfId="66" applyFont="1" applyFill="1" applyBorder="1" applyAlignment="1">
      <alignment vertical="center" shrinkToFit="1"/>
    </xf>
    <xf numFmtId="38" fontId="7" fillId="0" borderId="299" xfId="66" applyFont="1" applyFill="1" applyBorder="1" applyAlignment="1">
      <alignment vertical="center" shrinkToFit="1"/>
    </xf>
    <xf numFmtId="0" fontId="12" fillId="0" borderId="655" xfId="0" applyFont="1" applyFill="1" applyBorder="1" applyAlignment="1">
      <alignment horizontal="center" vertical="center"/>
    </xf>
    <xf numFmtId="0" fontId="12" fillId="0" borderId="653" xfId="0" applyFont="1" applyFill="1" applyBorder="1" applyAlignment="1">
      <alignment horizontal="center" vertical="center"/>
    </xf>
    <xf numFmtId="0" fontId="12" fillId="0" borderId="666" xfId="0" applyFont="1" applyFill="1" applyBorder="1" applyAlignment="1">
      <alignment horizontal="center" vertical="center"/>
    </xf>
    <xf numFmtId="0" fontId="12" fillId="0" borderId="667" xfId="0" applyFont="1" applyFill="1" applyBorder="1" applyAlignment="1">
      <alignment horizontal="center" vertical="center"/>
    </xf>
    <xf numFmtId="0" fontId="12" fillId="0" borderId="665" xfId="0" applyFont="1" applyFill="1" applyBorder="1" applyAlignment="1">
      <alignment horizontal="center" vertical="center"/>
    </xf>
    <xf numFmtId="37" fontId="12" fillId="0" borderId="422" xfId="0" applyNumberFormat="1" applyFont="1" applyFill="1" applyBorder="1" applyAlignment="1">
      <alignment horizontal="center" vertical="center"/>
    </xf>
    <xf numFmtId="37" fontId="12" fillId="0" borderId="675" xfId="0" applyNumberFormat="1" applyFont="1" applyFill="1" applyBorder="1" applyAlignment="1">
      <alignment horizontal="center" vertical="center"/>
    </xf>
    <xf numFmtId="0" fontId="21" fillId="0" borderId="671" xfId="0" applyFont="1" applyFill="1" applyBorder="1" applyAlignment="1">
      <alignment horizontal="center" vertical="center"/>
    </xf>
    <xf numFmtId="0" fontId="21" fillId="0" borderId="669" xfId="0" applyFont="1" applyFill="1" applyBorder="1" applyAlignment="1">
      <alignment horizontal="center" vertical="center"/>
    </xf>
    <xf numFmtId="37" fontId="7" fillId="0" borderId="340" xfId="0" applyNumberFormat="1" applyFont="1" applyFill="1" applyBorder="1" applyAlignment="1">
      <alignment horizontal="center" vertical="center"/>
    </xf>
    <xf numFmtId="37" fontId="7" fillId="0" borderId="419" xfId="0" applyNumberFormat="1" applyFont="1" applyFill="1" applyBorder="1" applyAlignment="1">
      <alignment horizontal="center" vertical="center"/>
    </xf>
    <xf numFmtId="0" fontId="7" fillId="0" borderId="420" xfId="0" applyFont="1" applyFill="1" applyBorder="1" applyAlignment="1">
      <alignment horizontal="center" vertical="center"/>
    </xf>
    <xf numFmtId="0" fontId="7" fillId="0" borderId="421" xfId="0" applyFont="1" applyFill="1" applyBorder="1" applyAlignment="1">
      <alignment horizontal="center" vertical="center"/>
    </xf>
    <xf numFmtId="0" fontId="7" fillId="0" borderId="340" xfId="0" applyFont="1" applyFill="1" applyBorder="1" applyAlignment="1">
      <alignment horizontal="center" vertical="center"/>
    </xf>
    <xf numFmtId="0" fontId="7" fillId="0" borderId="419" xfId="0" applyFont="1" applyFill="1" applyBorder="1" applyAlignment="1">
      <alignment horizontal="center" vertical="center"/>
    </xf>
    <xf numFmtId="0" fontId="12" fillId="0" borderId="340" xfId="0" applyFont="1" applyFill="1" applyBorder="1" applyAlignment="1">
      <alignment horizontal="center" vertical="center"/>
    </xf>
    <xf numFmtId="0" fontId="12" fillId="0" borderId="320" xfId="0" applyFont="1" applyFill="1" applyBorder="1" applyAlignment="1">
      <alignment horizontal="center" vertical="center"/>
    </xf>
    <xf numFmtId="0" fontId="12" fillId="0" borderId="26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8" fillId="0" borderId="716" xfId="85" applyNumberFormat="1" applyFont="1" applyFill="1" applyBorder="1" applyAlignment="1" applyProtection="1">
      <alignment vertical="center"/>
      <protection locked="0"/>
    </xf>
    <xf numFmtId="176" fontId="8" fillId="0" borderId="213" xfId="85" applyNumberFormat="1" applyFont="1" applyFill="1" applyBorder="1" applyAlignment="1" applyProtection="1">
      <alignment vertical="center"/>
      <protection locked="0"/>
    </xf>
    <xf numFmtId="176" fontId="8" fillId="0" borderId="220" xfId="85" applyNumberFormat="1" applyFont="1" applyFill="1" applyBorder="1" applyAlignment="1" applyProtection="1">
      <alignment vertical="center"/>
      <protection locked="0"/>
    </xf>
    <xf numFmtId="176" fontId="8" fillId="0" borderId="229" xfId="85" applyNumberFormat="1" applyFont="1" applyFill="1" applyBorder="1" applyAlignment="1" applyProtection="1">
      <alignment vertical="center"/>
      <protection locked="0"/>
    </xf>
    <xf numFmtId="176" fontId="8" fillId="0" borderId="204" xfId="85" applyNumberFormat="1" applyFont="1" applyFill="1" applyBorder="1" applyAlignment="1" applyProtection="1">
      <alignment vertical="center"/>
      <protection locked="0"/>
    </xf>
    <xf numFmtId="176" fontId="8" fillId="0" borderId="698" xfId="85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37" fontId="12" fillId="0" borderId="76" xfId="85" applyFont="1" applyFill="1" applyBorder="1" applyAlignment="1">
      <alignment horizontal="center" vertical="center"/>
    </xf>
    <xf numFmtId="37" fontId="12" fillId="0" borderId="72" xfId="85" applyFont="1" applyFill="1" applyBorder="1" applyAlignment="1">
      <alignment horizontal="center" vertical="center"/>
    </xf>
    <xf numFmtId="184" fontId="7" fillId="0" borderId="789" xfId="66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37" fontId="7" fillId="0" borderId="127" xfId="85" applyFont="1" applyFill="1" applyBorder="1" applyAlignment="1">
      <alignment horizontal="center" vertical="center"/>
    </xf>
    <xf numFmtId="0" fontId="1" fillId="0" borderId="524" xfId="0" applyFont="1" applyFill="1" applyBorder="1" applyAlignment="1">
      <alignment horizontal="center" vertical="center"/>
    </xf>
    <xf numFmtId="37" fontId="7" fillId="0" borderId="338" xfId="85" applyFont="1" applyFill="1" applyBorder="1" applyAlignment="1">
      <alignment horizontal="center" vertical="center"/>
    </xf>
    <xf numFmtId="0" fontId="1" fillId="0" borderId="523" xfId="0" applyFont="1" applyFill="1" applyBorder="1" applyAlignment="1">
      <alignment horizontal="center" vertical="center"/>
    </xf>
    <xf numFmtId="37" fontId="7" fillId="0" borderId="524" xfId="85" applyFont="1" applyFill="1" applyBorder="1" applyAlignment="1">
      <alignment horizontal="center" vertical="center"/>
    </xf>
    <xf numFmtId="49" fontId="5" fillId="0" borderId="0" xfId="85" applyNumberFormat="1" applyFont="1" applyFill="1" applyBorder="1" applyAlignment="1" applyProtection="1">
      <alignment horizontal="right" shrinkToFit="1"/>
    </xf>
    <xf numFmtId="49" fontId="5" fillId="0" borderId="264" xfId="85" applyNumberFormat="1" applyFont="1" applyFill="1" applyBorder="1" applyAlignment="1" applyProtection="1">
      <alignment horizontal="right" shrinkToFit="1"/>
    </xf>
    <xf numFmtId="37" fontId="7" fillId="0" borderId="525" xfId="85" applyFont="1" applyFill="1" applyBorder="1" applyAlignment="1">
      <alignment horizontal="center" vertical="center" wrapText="1"/>
    </xf>
    <xf numFmtId="37" fontId="7" fillId="0" borderId="529" xfId="85" applyFont="1" applyFill="1" applyBorder="1" applyAlignment="1">
      <alignment horizontal="center" vertical="center" wrapText="1"/>
    </xf>
    <xf numFmtId="37" fontId="7" fillId="0" borderId="525" xfId="85" applyFont="1" applyFill="1" applyBorder="1" applyAlignment="1">
      <alignment horizontal="center" vertical="center"/>
    </xf>
    <xf numFmtId="37" fontId="7" fillId="0" borderId="527" xfId="85" applyFont="1" applyFill="1" applyBorder="1" applyAlignment="1">
      <alignment horizontal="center" vertical="center"/>
    </xf>
    <xf numFmtId="49" fontId="14" fillId="0" borderId="264" xfId="85" applyNumberFormat="1" applyFont="1" applyFill="1" applyBorder="1" applyAlignment="1">
      <alignment shrinkToFit="1"/>
    </xf>
    <xf numFmtId="37" fontId="7" fillId="0" borderId="523" xfId="85" applyFont="1" applyFill="1" applyBorder="1" applyAlignment="1">
      <alignment horizontal="center" vertical="center"/>
    </xf>
    <xf numFmtId="0" fontId="1" fillId="0" borderId="526" xfId="0" applyFont="1" applyFill="1" applyBorder="1" applyAlignment="1">
      <alignment horizontal="center" vertical="center"/>
    </xf>
    <xf numFmtId="0" fontId="1" fillId="0" borderId="527" xfId="0" applyFont="1" applyFill="1" applyBorder="1" applyAlignment="1">
      <alignment horizontal="center" vertical="center"/>
    </xf>
    <xf numFmtId="37" fontId="7" fillId="0" borderId="525" xfId="85" applyFont="1" applyFill="1" applyBorder="1" applyAlignment="1" applyProtection="1">
      <alignment horizontal="center" vertical="center"/>
      <protection locked="0"/>
    </xf>
    <xf numFmtId="0" fontId="5" fillId="0" borderId="526" xfId="0" applyFont="1" applyFill="1" applyBorder="1" applyAlignment="1">
      <alignment horizontal="center"/>
    </xf>
    <xf numFmtId="0" fontId="5" fillId="0" borderId="525" xfId="0" applyFont="1" applyFill="1" applyBorder="1" applyAlignment="1">
      <alignment horizontal="center"/>
    </xf>
    <xf numFmtId="0" fontId="5" fillId="0" borderId="529" xfId="0" applyFont="1" applyFill="1" applyBorder="1" applyAlignment="1">
      <alignment horizontal="center"/>
    </xf>
    <xf numFmtId="37" fontId="12" fillId="0" borderId="525" xfId="85" applyFont="1" applyFill="1" applyBorder="1" applyAlignment="1">
      <alignment horizontal="center" vertical="center" wrapText="1" shrinkToFit="1"/>
    </xf>
    <xf numFmtId="37" fontId="12" fillId="0" borderId="527" xfId="85" applyFont="1" applyFill="1" applyBorder="1" applyAlignment="1">
      <alignment horizontal="center" vertical="center" wrapText="1" shrinkToFit="1"/>
    </xf>
    <xf numFmtId="37" fontId="7" fillId="0" borderId="635" xfId="85" applyFont="1" applyFill="1" applyBorder="1" applyAlignment="1">
      <alignment horizontal="center" vertical="center"/>
    </xf>
    <xf numFmtId="37" fontId="7" fillId="0" borderId="636" xfId="85" applyFont="1" applyFill="1" applyBorder="1" applyAlignment="1">
      <alignment horizontal="center" vertical="center"/>
    </xf>
    <xf numFmtId="37" fontId="7" fillId="0" borderId="633" xfId="85" applyFont="1" applyFill="1" applyBorder="1" applyAlignment="1">
      <alignment horizontal="center" vertical="center"/>
    </xf>
    <xf numFmtId="0" fontId="1" fillId="0" borderId="634" xfId="0" applyFont="1" applyFill="1" applyBorder="1" applyAlignment="1">
      <alignment horizontal="center" vertical="center"/>
    </xf>
    <xf numFmtId="37" fontId="47" fillId="0" borderId="393" xfId="85" applyFont="1" applyFill="1" applyBorder="1" applyAlignment="1">
      <alignment horizontal="center" vertical="center"/>
    </xf>
    <xf numFmtId="0" fontId="55" fillId="0" borderId="536" xfId="0" applyFont="1" applyBorder="1" applyAlignment="1">
      <alignment horizontal="center" vertical="center"/>
    </xf>
    <xf numFmtId="37" fontId="7" fillId="0" borderId="544" xfId="85" applyFont="1" applyFill="1" applyBorder="1" applyAlignment="1">
      <alignment horizontal="center" vertical="center" wrapText="1"/>
    </xf>
    <xf numFmtId="0" fontId="20" fillId="0" borderId="382" xfId="0" applyFont="1" applyFill="1" applyBorder="1" applyAlignment="1">
      <alignment horizontal="center" vertical="center" wrapText="1"/>
    </xf>
    <xf numFmtId="0" fontId="20" fillId="0" borderId="559" xfId="0" applyFont="1" applyFill="1" applyBorder="1" applyAlignment="1">
      <alignment horizontal="center" vertical="center" wrapText="1"/>
    </xf>
    <xf numFmtId="37" fontId="47" fillId="0" borderId="389" xfId="85" applyFont="1" applyFill="1" applyBorder="1" applyAlignment="1">
      <alignment horizontal="center" vertical="center"/>
    </xf>
    <xf numFmtId="0" fontId="55" fillId="0" borderId="309" xfId="0" applyFont="1" applyBorder="1" applyAlignment="1">
      <alignment horizontal="center" vertical="center"/>
    </xf>
    <xf numFmtId="37" fontId="7" fillId="0" borderId="393" xfId="85" applyFont="1" applyFill="1" applyBorder="1" applyAlignment="1">
      <alignment horizontal="center" vertical="center"/>
    </xf>
    <xf numFmtId="0" fontId="20" fillId="0" borderId="536" xfId="0" applyFont="1" applyBorder="1" applyAlignment="1">
      <alignment horizontal="center" vertical="center"/>
    </xf>
    <xf numFmtId="37" fontId="47" fillId="0" borderId="309" xfId="85" applyFont="1" applyFill="1" applyBorder="1" applyAlignment="1">
      <alignment horizontal="center" vertical="center"/>
    </xf>
    <xf numFmtId="37" fontId="7" fillId="0" borderId="490" xfId="85" applyFont="1" applyFill="1" applyBorder="1" applyAlignment="1">
      <alignment horizontal="center" vertical="center"/>
    </xf>
    <xf numFmtId="37" fontId="7" fillId="0" borderId="313" xfId="85" applyFont="1" applyFill="1" applyBorder="1" applyAlignment="1">
      <alignment horizontal="center" vertical="center"/>
    </xf>
    <xf numFmtId="37" fontId="7" fillId="8" borderId="544" xfId="85" applyFont="1" applyFill="1" applyBorder="1" applyAlignment="1">
      <alignment horizontal="center" vertical="center" wrapText="1"/>
    </xf>
    <xf numFmtId="37" fontId="7" fillId="8" borderId="382" xfId="85" applyFont="1" applyFill="1" applyBorder="1" applyAlignment="1">
      <alignment horizontal="center" vertical="center" wrapText="1"/>
    </xf>
    <xf numFmtId="37" fontId="7" fillId="8" borderId="545" xfId="85" applyFont="1" applyFill="1" applyBorder="1" applyAlignment="1">
      <alignment horizontal="center" vertical="center" wrapText="1"/>
    </xf>
    <xf numFmtId="37" fontId="7" fillId="0" borderId="454" xfId="85" applyFont="1" applyFill="1" applyBorder="1" applyAlignment="1">
      <alignment horizontal="center" vertical="center"/>
    </xf>
    <xf numFmtId="0" fontId="20" fillId="0" borderId="538" xfId="0" applyFont="1" applyBorder="1" applyAlignment="1">
      <alignment horizontal="center" vertical="center"/>
    </xf>
    <xf numFmtId="37" fontId="47" fillId="0" borderId="539" xfId="85" applyFont="1" applyFill="1" applyBorder="1" applyAlignment="1">
      <alignment horizontal="center" vertical="center"/>
    </xf>
    <xf numFmtId="0" fontId="55" fillId="0" borderId="325" xfId="0" applyFont="1" applyBorder="1" applyAlignment="1">
      <alignment horizontal="center" vertical="center"/>
    </xf>
    <xf numFmtId="37" fontId="7" fillId="7" borderId="544" xfId="85" applyFont="1" applyFill="1" applyBorder="1" applyAlignment="1">
      <alignment horizontal="center" vertical="center" wrapText="1"/>
    </xf>
    <xf numFmtId="37" fontId="7" fillId="7" borderId="382" xfId="85" applyFont="1" applyFill="1" applyBorder="1" applyAlignment="1">
      <alignment horizontal="center" vertical="center" wrapText="1"/>
    </xf>
    <xf numFmtId="37" fontId="7" fillId="7" borderId="537" xfId="85" applyFont="1" applyFill="1" applyBorder="1" applyAlignment="1">
      <alignment horizontal="center" vertical="center" wrapText="1"/>
    </xf>
    <xf numFmtId="0" fontId="47" fillId="7" borderId="555" xfId="0" applyFont="1" applyFill="1" applyBorder="1" applyAlignment="1">
      <alignment horizontal="center" vertical="center" wrapText="1"/>
    </xf>
    <xf numFmtId="0" fontId="55" fillId="7" borderId="382" xfId="0" applyFont="1" applyFill="1" applyBorder="1" applyAlignment="1">
      <alignment horizontal="center" vertical="center" wrapText="1"/>
    </xf>
    <xf numFmtId="0" fontId="55" fillId="7" borderId="537" xfId="0" applyFont="1" applyFill="1" applyBorder="1" applyAlignment="1">
      <alignment horizontal="center" vertical="center" wrapText="1"/>
    </xf>
    <xf numFmtId="37" fontId="7" fillId="0" borderId="490" xfId="85" applyFont="1" applyFill="1" applyBorder="1" applyAlignment="1">
      <alignment horizontal="center" vertical="center" wrapText="1"/>
    </xf>
    <xf numFmtId="0" fontId="20" fillId="0" borderId="313" xfId="0" applyFont="1" applyBorder="1" applyAlignment="1">
      <alignment horizontal="center" vertical="center" wrapText="1"/>
    </xf>
    <xf numFmtId="37" fontId="53" fillId="0" borderId="549" xfId="85" applyFont="1" applyFill="1" applyBorder="1" applyAlignment="1">
      <alignment horizontal="center" vertical="center"/>
    </xf>
    <xf numFmtId="0" fontId="53" fillId="0" borderId="430" xfId="85" applyNumberFormat="1" applyFont="1" applyFill="1" applyBorder="1" applyAlignment="1">
      <alignment horizontal="center" vertical="center"/>
    </xf>
    <xf numFmtId="0" fontId="7" fillId="6" borderId="532" xfId="0" applyFont="1" applyFill="1" applyBorder="1" applyAlignment="1">
      <alignment horizontal="center" vertical="center" wrapText="1"/>
    </xf>
    <xf numFmtId="0" fontId="20" fillId="6" borderId="517" xfId="0" applyFont="1" applyFill="1" applyBorder="1" applyAlignment="1">
      <alignment horizontal="center" vertical="center"/>
    </xf>
    <xf numFmtId="0" fontId="20" fillId="6" borderId="557" xfId="0" applyFont="1" applyFill="1" applyBorder="1" applyAlignment="1">
      <alignment horizontal="center" vertical="center"/>
    </xf>
    <xf numFmtId="37" fontId="7" fillId="6" borderId="532" xfId="85" applyFont="1" applyFill="1" applyBorder="1" applyAlignment="1">
      <alignment horizontal="center" vertical="center"/>
    </xf>
    <xf numFmtId="0" fontId="20" fillId="6" borderId="517" xfId="0" applyFont="1" applyFill="1" applyBorder="1" applyAlignment="1">
      <alignment vertical="center"/>
    </xf>
    <xf numFmtId="0" fontId="20" fillId="6" borderId="533" xfId="0" applyFont="1" applyFill="1" applyBorder="1" applyAlignment="1">
      <alignment vertical="center"/>
    </xf>
    <xf numFmtId="37" fontId="7" fillId="0" borderId="454" xfId="85" applyFont="1" applyFill="1" applyBorder="1" applyAlignment="1">
      <alignment horizontal="center" vertical="center" wrapText="1"/>
    </xf>
    <xf numFmtId="0" fontId="20" fillId="0" borderId="538" xfId="0" applyFont="1" applyBorder="1" applyAlignment="1">
      <alignment horizontal="center" vertical="center" wrapText="1"/>
    </xf>
    <xf numFmtId="37" fontId="7" fillId="4" borderId="532" xfId="85" applyFont="1" applyFill="1" applyBorder="1" applyAlignment="1">
      <alignment horizontal="center" vertical="center"/>
    </xf>
    <xf numFmtId="0" fontId="20" fillId="4" borderId="517" xfId="0" applyFont="1" applyFill="1" applyBorder="1" applyAlignment="1">
      <alignment horizontal="center" vertical="center"/>
    </xf>
    <xf numFmtId="0" fontId="20" fillId="4" borderId="533" xfId="0" applyFont="1" applyFill="1" applyBorder="1" applyAlignment="1">
      <alignment horizontal="center" vertical="center"/>
    </xf>
    <xf numFmtId="37" fontId="47" fillId="6" borderId="532" xfId="85" applyFont="1" applyFill="1" applyBorder="1" applyAlignment="1">
      <alignment horizontal="center" vertical="center" wrapText="1"/>
    </xf>
    <xf numFmtId="0" fontId="55" fillId="6" borderId="517" xfId="0" applyFont="1" applyFill="1" applyBorder="1" applyAlignment="1">
      <alignment horizontal="center" vertical="center" wrapText="1"/>
    </xf>
    <xf numFmtId="0" fontId="55" fillId="6" borderId="533" xfId="0" applyFont="1" applyFill="1" applyBorder="1" applyAlignment="1">
      <alignment horizontal="center" vertical="center"/>
    </xf>
    <xf numFmtId="37" fontId="47" fillId="0" borderId="389" xfId="85" applyFont="1" applyFill="1" applyBorder="1" applyAlignment="1">
      <alignment horizontal="center" vertical="center" wrapText="1"/>
    </xf>
    <xf numFmtId="0" fontId="55" fillId="0" borderId="309" xfId="0" applyFont="1" applyBorder="1" applyAlignment="1">
      <alignment horizontal="center" vertical="center" wrapText="1"/>
    </xf>
    <xf numFmtId="37" fontId="47" fillId="0" borderId="552" xfId="85" applyFont="1" applyFill="1" applyBorder="1" applyAlignment="1">
      <alignment horizontal="center" vertical="center"/>
    </xf>
    <xf numFmtId="37" fontId="47" fillId="0" borderId="553" xfId="85" applyFont="1" applyFill="1" applyBorder="1" applyAlignment="1">
      <alignment horizontal="center" vertical="center"/>
    </xf>
    <xf numFmtId="37" fontId="7" fillId="0" borderId="393" xfId="85" applyFont="1" applyFill="1" applyBorder="1" applyAlignment="1">
      <alignment horizontal="center" vertical="center" wrapText="1"/>
    </xf>
    <xf numFmtId="0" fontId="20" fillId="0" borderId="536" xfId="0" applyFont="1" applyBorder="1" applyAlignment="1">
      <alignment horizontal="center" vertical="center" wrapText="1"/>
    </xf>
    <xf numFmtId="38" fontId="47" fillId="0" borderId="389" xfId="66" applyFont="1" applyFill="1" applyBorder="1" applyAlignment="1">
      <alignment horizontal="center" vertical="center" wrapText="1"/>
    </xf>
    <xf numFmtId="38" fontId="55" fillId="0" borderId="309" xfId="66" applyFont="1" applyBorder="1" applyAlignment="1">
      <alignment horizontal="center" vertical="center" wrapText="1"/>
    </xf>
    <xf numFmtId="37" fontId="47" fillId="0" borderId="554" xfId="85" applyFont="1" applyFill="1" applyBorder="1" applyAlignment="1">
      <alignment horizontal="center" vertical="center"/>
    </xf>
    <xf numFmtId="0" fontId="55" fillId="0" borderId="83" xfId="0" applyFont="1" applyBorder="1" applyAlignment="1">
      <alignment horizontal="center" vertical="center"/>
    </xf>
    <xf numFmtId="37" fontId="7" fillId="0" borderId="530" xfId="85" applyFont="1" applyFill="1" applyBorder="1" applyAlignment="1">
      <alignment horizontal="center" vertical="center"/>
    </xf>
    <xf numFmtId="37" fontId="7" fillId="0" borderId="534" xfId="85" applyFont="1" applyFill="1" applyBorder="1" applyAlignment="1">
      <alignment horizontal="center" vertical="center"/>
    </xf>
    <xf numFmtId="37" fontId="7" fillId="0" borderId="556" xfId="85" applyFont="1" applyFill="1" applyBorder="1" applyAlignment="1">
      <alignment horizontal="center" vertical="center"/>
    </xf>
    <xf numFmtId="0" fontId="20" fillId="0" borderId="534" xfId="0" applyFont="1" applyBorder="1" applyAlignment="1">
      <alignment horizontal="center" vertical="center"/>
    </xf>
    <xf numFmtId="0" fontId="23" fillId="0" borderId="536" xfId="0" applyFont="1" applyBorder="1" applyAlignment="1">
      <alignment horizontal="center" vertical="center"/>
    </xf>
    <xf numFmtId="0" fontId="23" fillId="0" borderId="313" xfId="0" applyFont="1" applyBorder="1" applyAlignment="1">
      <alignment horizontal="center" vertical="center"/>
    </xf>
    <xf numFmtId="37" fontId="53" fillId="0" borderId="547" xfId="0" applyNumberFormat="1" applyFont="1" applyBorder="1" applyAlignment="1">
      <alignment horizontal="center" vertical="center"/>
    </xf>
    <xf numFmtId="37" fontId="53" fillId="0" borderId="548" xfId="0" applyNumberFormat="1" applyFont="1" applyBorder="1" applyAlignment="1">
      <alignment horizontal="center" vertical="center"/>
    </xf>
    <xf numFmtId="37" fontId="53" fillId="0" borderId="550" xfId="0" applyNumberFormat="1" applyFont="1" applyBorder="1" applyAlignment="1">
      <alignment horizontal="center" vertical="center"/>
    </xf>
    <xf numFmtId="0" fontId="53" fillId="0" borderId="419" xfId="0" applyFont="1" applyBorder="1" applyAlignment="1">
      <alignment horizontal="center" vertical="center"/>
    </xf>
    <xf numFmtId="37" fontId="47" fillId="0" borderId="291" xfId="85" applyFont="1" applyFill="1" applyBorder="1" applyAlignment="1">
      <alignment horizontal="center" vertical="center"/>
    </xf>
    <xf numFmtId="0" fontId="55" fillId="0" borderId="430" xfId="0" applyFont="1" applyBorder="1" applyAlignment="1">
      <alignment horizontal="center" vertical="center"/>
    </xf>
    <xf numFmtId="37" fontId="47" fillId="0" borderId="225" xfId="85" applyFont="1" applyFill="1" applyBorder="1" applyAlignment="1">
      <alignment horizontal="center" vertical="center"/>
    </xf>
    <xf numFmtId="0" fontId="55" fillId="0" borderId="419" xfId="0" applyFont="1" applyBorder="1" applyAlignment="1">
      <alignment horizontal="center" vertical="center"/>
    </xf>
    <xf numFmtId="37" fontId="7" fillId="0" borderId="224" xfId="85" applyFont="1" applyFill="1" applyBorder="1" applyAlignment="1">
      <alignment horizontal="center" vertical="center"/>
    </xf>
    <xf numFmtId="37" fontId="47" fillId="0" borderId="19" xfId="85" applyFont="1" applyFill="1" applyBorder="1" applyAlignment="1">
      <alignment horizontal="center" vertical="center" wrapText="1"/>
    </xf>
    <xf numFmtId="0" fontId="55" fillId="0" borderId="425" xfId="0" applyFont="1" applyBorder="1" applyAlignment="1">
      <alignment horizontal="center" vertical="center" wrapText="1"/>
    </xf>
    <xf numFmtId="37" fontId="47" fillId="0" borderId="384" xfId="85" applyFont="1" applyFill="1" applyBorder="1" applyAlignment="1">
      <alignment horizontal="center" vertical="center"/>
    </xf>
    <xf numFmtId="0" fontId="55" fillId="0" borderId="551" xfId="0" applyFont="1" applyBorder="1" applyAlignment="1">
      <alignment horizontal="center" vertical="center"/>
    </xf>
    <xf numFmtId="0" fontId="20" fillId="0" borderId="313" xfId="0" applyFont="1" applyBorder="1" applyAlignment="1">
      <alignment horizontal="center" vertical="center"/>
    </xf>
    <xf numFmtId="37" fontId="47" fillId="0" borderId="542" xfId="85" applyFont="1" applyFill="1" applyBorder="1" applyAlignment="1">
      <alignment horizontal="center" vertical="center"/>
    </xf>
    <xf numFmtId="0" fontId="55" fillId="0" borderId="543" xfId="0" applyFont="1" applyBorder="1" applyAlignment="1">
      <alignment horizontal="center" vertical="center"/>
    </xf>
    <xf numFmtId="0" fontId="55" fillId="0" borderId="309" xfId="0" applyFont="1" applyFill="1" applyBorder="1" applyAlignment="1">
      <alignment horizontal="center" vertical="center"/>
    </xf>
    <xf numFmtId="0" fontId="55" fillId="0" borderId="536" xfId="0" applyFont="1" applyFill="1" applyBorder="1" applyAlignment="1">
      <alignment horizontal="center" vertical="center"/>
    </xf>
    <xf numFmtId="0" fontId="20" fillId="0" borderId="536" xfId="0" applyFont="1" applyFill="1" applyBorder="1" applyAlignment="1">
      <alignment horizontal="center" vertical="center"/>
    </xf>
    <xf numFmtId="0" fontId="7" fillId="4" borderId="540" xfId="0" applyFont="1" applyFill="1" applyBorder="1" applyAlignment="1">
      <alignment horizontal="center" vertical="center" wrapText="1"/>
    </xf>
    <xf numFmtId="37" fontId="7" fillId="0" borderId="541" xfId="85" applyFont="1" applyFill="1" applyBorder="1" applyAlignment="1">
      <alignment horizontal="center" vertical="center"/>
    </xf>
    <xf numFmtId="0" fontId="20" fillId="0" borderId="517" xfId="0" applyFont="1" applyFill="1" applyBorder="1" applyAlignment="1">
      <alignment horizontal="center" vertical="center"/>
    </xf>
    <xf numFmtId="0" fontId="20" fillId="0" borderId="533" xfId="0" applyFont="1" applyFill="1" applyBorder="1" applyAlignment="1">
      <alignment horizontal="center" vertical="center"/>
    </xf>
    <xf numFmtId="0" fontId="55" fillId="0" borderId="543" xfId="0" applyFont="1" applyFill="1" applyBorder="1" applyAlignment="1">
      <alignment horizontal="center" vertical="center"/>
    </xf>
    <xf numFmtId="37" fontId="47" fillId="0" borderId="19" xfId="85" applyFont="1" applyFill="1" applyBorder="1" applyAlignment="1">
      <alignment horizontal="center" vertical="center"/>
    </xf>
    <xf numFmtId="0" fontId="55" fillId="0" borderId="425" xfId="0" applyFont="1" applyFill="1" applyBorder="1" applyAlignment="1">
      <alignment horizontal="center" vertical="center"/>
    </xf>
    <xf numFmtId="0" fontId="20" fillId="0" borderId="313" xfId="0" applyFont="1" applyFill="1" applyBorder="1" applyAlignment="1">
      <alignment horizontal="center" vertical="center"/>
    </xf>
    <xf numFmtId="37" fontId="7" fillId="8" borderId="532" xfId="85" applyFont="1" applyFill="1" applyBorder="1" applyAlignment="1">
      <alignment horizontal="center" vertical="center"/>
    </xf>
    <xf numFmtId="0" fontId="20" fillId="8" borderId="517" xfId="0" applyFont="1" applyFill="1" applyBorder="1" applyAlignment="1">
      <alignment horizontal="center" vertical="center"/>
    </xf>
    <xf numFmtId="0" fontId="20" fillId="8" borderId="533" xfId="0" applyFont="1" applyFill="1" applyBorder="1" applyAlignment="1">
      <alignment horizontal="center" vertical="center"/>
    </xf>
    <xf numFmtId="37" fontId="7" fillId="0" borderId="382" xfId="85" applyFont="1" applyFill="1" applyBorder="1" applyAlignment="1">
      <alignment horizontal="center" vertical="center" wrapText="1"/>
    </xf>
    <xf numFmtId="37" fontId="7" fillId="0" borderId="537" xfId="85" applyFont="1" applyFill="1" applyBorder="1" applyAlignment="1">
      <alignment horizontal="center" vertical="center" wrapText="1"/>
    </xf>
    <xf numFmtId="0" fontId="20" fillId="0" borderId="537" xfId="0" applyFont="1" applyFill="1" applyBorder="1" applyAlignment="1">
      <alignment horizontal="center" vertical="center" wrapText="1"/>
    </xf>
    <xf numFmtId="37" fontId="7" fillId="0" borderId="530" xfId="85" applyFont="1" applyFill="1" applyBorder="1" applyAlignment="1">
      <alignment horizontal="center" vertical="center" shrinkToFit="1"/>
    </xf>
    <xf numFmtId="37" fontId="7" fillId="0" borderId="546" xfId="85" applyFont="1" applyFill="1" applyBorder="1" applyAlignment="1">
      <alignment horizontal="center" vertical="center" shrinkToFit="1"/>
    </xf>
    <xf numFmtId="37" fontId="7" fillId="8" borderId="558" xfId="85" applyFont="1" applyFill="1" applyBorder="1" applyAlignment="1">
      <alignment horizontal="center" vertical="center" wrapText="1"/>
    </xf>
    <xf numFmtId="37" fontId="7" fillId="8" borderId="537" xfId="85" applyFont="1" applyFill="1" applyBorder="1" applyAlignment="1">
      <alignment horizontal="center" vertical="center" wrapText="1"/>
    </xf>
    <xf numFmtId="37" fontId="47" fillId="0" borderId="425" xfId="85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531" xfId="0" applyFont="1" applyBorder="1" applyAlignment="1">
      <alignment horizontal="center" vertical="center" shrinkToFit="1"/>
    </xf>
    <xf numFmtId="37" fontId="7" fillId="4" borderId="517" xfId="85" applyFont="1" applyFill="1" applyBorder="1" applyAlignment="1">
      <alignment horizontal="center" vertical="center"/>
    </xf>
    <xf numFmtId="37" fontId="7" fillId="4" borderId="533" xfId="85" applyFont="1" applyFill="1" applyBorder="1" applyAlignment="1">
      <alignment horizontal="center" vertical="center"/>
    </xf>
    <xf numFmtId="37" fontId="7" fillId="0" borderId="534" xfId="85" applyFont="1" applyFill="1" applyBorder="1" applyAlignment="1">
      <alignment horizontal="center" vertical="center" shrinkToFit="1"/>
    </xf>
    <xf numFmtId="0" fontId="20" fillId="0" borderId="535" xfId="0" applyFont="1" applyBorder="1" applyAlignment="1">
      <alignment horizontal="center" vertical="center" shrinkToFit="1"/>
    </xf>
    <xf numFmtId="37" fontId="7" fillId="0" borderId="536" xfId="85" applyFont="1" applyFill="1" applyBorder="1" applyAlignment="1">
      <alignment horizontal="center" vertical="center"/>
    </xf>
    <xf numFmtId="0" fontId="1" fillId="4" borderId="517" xfId="0" applyFont="1" applyFill="1" applyBorder="1" applyAlignment="1">
      <alignment horizontal="center" vertical="center"/>
    </xf>
    <xf numFmtId="0" fontId="1" fillId="4" borderId="533" xfId="0" applyFont="1" applyFill="1" applyBorder="1" applyAlignment="1">
      <alignment horizontal="center" vertical="center"/>
    </xf>
    <xf numFmtId="37" fontId="7" fillId="6" borderId="517" xfId="85" applyFont="1" applyFill="1" applyBorder="1" applyAlignment="1">
      <alignment horizontal="center" vertical="center"/>
    </xf>
    <xf numFmtId="37" fontId="7" fillId="6" borderId="533" xfId="85" applyFont="1" applyFill="1" applyBorder="1" applyAlignment="1">
      <alignment horizontal="center" vertical="center"/>
    </xf>
    <xf numFmtId="37" fontId="7" fillId="2" borderId="544" xfId="85" applyFont="1" applyFill="1" applyBorder="1" applyAlignment="1">
      <alignment horizontal="center" vertical="center" wrapText="1"/>
    </xf>
    <xf numFmtId="37" fontId="7" fillId="2" borderId="382" xfId="85" applyFont="1" applyFill="1" applyBorder="1" applyAlignment="1">
      <alignment horizontal="center" vertical="center" wrapText="1"/>
    </xf>
    <xf numFmtId="37" fontId="7" fillId="2" borderId="537" xfId="85" applyFont="1" applyFill="1" applyBorder="1" applyAlignment="1">
      <alignment horizontal="center" vertical="center" wrapText="1"/>
    </xf>
    <xf numFmtId="0" fontId="1" fillId="6" borderId="517" xfId="0" applyFont="1" applyFill="1" applyBorder="1" applyAlignment="1">
      <alignment horizontal="center" vertical="center"/>
    </xf>
    <xf numFmtId="0" fontId="1" fillId="6" borderId="557" xfId="0" applyFont="1" applyFill="1" applyBorder="1" applyAlignment="1">
      <alignment horizontal="center" vertical="center"/>
    </xf>
    <xf numFmtId="37" fontId="7" fillId="0" borderId="398" xfId="85" applyFont="1" applyFill="1" applyBorder="1" applyAlignment="1">
      <alignment horizontal="center" vertical="center"/>
    </xf>
    <xf numFmtId="37" fontId="7" fillId="0" borderId="560" xfId="85" applyFont="1" applyFill="1" applyBorder="1" applyAlignment="1">
      <alignment horizontal="center" vertical="center"/>
    </xf>
    <xf numFmtId="0" fontId="1" fillId="0" borderId="517" xfId="0" applyFont="1" applyFill="1" applyBorder="1" applyAlignment="1">
      <alignment horizontal="center" vertical="center"/>
    </xf>
    <xf numFmtId="0" fontId="1" fillId="0" borderId="533" xfId="0" applyFont="1" applyFill="1" applyBorder="1" applyAlignment="1">
      <alignment horizontal="center" vertical="center"/>
    </xf>
    <xf numFmtId="37" fontId="53" fillId="0" borderId="430" xfId="85" applyFont="1" applyFill="1" applyBorder="1" applyAlignment="1">
      <alignment horizontal="center" vertical="center"/>
    </xf>
    <xf numFmtId="37" fontId="7" fillId="0" borderId="538" xfId="85" applyFont="1" applyFill="1" applyBorder="1" applyAlignment="1">
      <alignment horizontal="center" vertical="center"/>
    </xf>
    <xf numFmtId="38" fontId="53" fillId="0" borderId="549" xfId="66" applyFont="1" applyFill="1" applyBorder="1" applyAlignment="1">
      <alignment horizontal="center" vertical="center"/>
    </xf>
    <xf numFmtId="38" fontId="53" fillId="0" borderId="430" xfId="66" applyFont="1" applyFill="1" applyBorder="1" applyAlignment="1">
      <alignment horizontal="center" vertical="center"/>
    </xf>
    <xf numFmtId="37" fontId="47" fillId="0" borderId="551" xfId="85" applyFont="1" applyFill="1" applyBorder="1" applyAlignment="1">
      <alignment horizontal="center" vertical="center"/>
    </xf>
    <xf numFmtId="37" fontId="7" fillId="2" borderId="559" xfId="85" applyFont="1" applyFill="1" applyBorder="1" applyAlignment="1">
      <alignment horizontal="center" vertical="center" wrapText="1"/>
    </xf>
    <xf numFmtId="37" fontId="24" fillId="6" borderId="532" xfId="85" applyFont="1" applyFill="1" applyBorder="1" applyAlignment="1">
      <alignment horizontal="center" vertical="center"/>
    </xf>
    <xf numFmtId="37" fontId="24" fillId="6" borderId="533" xfId="85" applyFont="1" applyFill="1" applyBorder="1" applyAlignment="1">
      <alignment horizontal="center" vertical="center"/>
    </xf>
    <xf numFmtId="37" fontId="7" fillId="0" borderId="532" xfId="85" applyFont="1" applyFill="1" applyBorder="1" applyAlignment="1">
      <alignment horizontal="center" vertical="center" wrapText="1"/>
    </xf>
    <xf numFmtId="0" fontId="7" fillId="0" borderId="517" xfId="0" applyFont="1" applyFill="1" applyBorder="1"/>
    <xf numFmtId="0" fontId="7" fillId="0" borderId="533" xfId="0" applyFont="1" applyFill="1" applyBorder="1"/>
    <xf numFmtId="37" fontId="7" fillId="0" borderId="532" xfId="85" applyFont="1" applyFill="1" applyBorder="1" applyAlignment="1">
      <alignment horizontal="center" vertical="center"/>
    </xf>
    <xf numFmtId="37" fontId="5" fillId="0" borderId="539" xfId="85" applyFont="1" applyFill="1" applyBorder="1" applyAlignment="1">
      <alignment horizontal="center" vertical="center" wrapText="1"/>
    </xf>
    <xf numFmtId="0" fontId="5" fillId="0" borderId="325" xfId="0" applyFont="1" applyFill="1" applyBorder="1" applyAlignment="1">
      <alignment horizontal="center" vertical="center" wrapText="1"/>
    </xf>
    <xf numFmtId="37" fontId="7" fillId="0" borderId="82" xfId="85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37" fontId="7" fillId="0" borderId="19" xfId="85" applyFont="1" applyFill="1" applyBorder="1" applyAlignment="1">
      <alignment horizontal="center" vertical="center"/>
    </xf>
    <xf numFmtId="0" fontId="7" fillId="0" borderId="425" xfId="0" applyFont="1" applyFill="1" applyBorder="1" applyAlignment="1">
      <alignment horizontal="center" vertical="center"/>
    </xf>
    <xf numFmtId="37" fontId="7" fillId="0" borderId="397" xfId="85" applyFont="1" applyFill="1" applyBorder="1" applyAlignment="1">
      <alignment horizontal="center" vertical="center"/>
    </xf>
    <xf numFmtId="0" fontId="7" fillId="0" borderId="700" xfId="0" applyFont="1" applyFill="1" applyBorder="1" applyAlignment="1">
      <alignment horizontal="center" vertical="center"/>
    </xf>
    <xf numFmtId="0" fontId="7" fillId="0" borderId="536" xfId="0" applyFont="1" applyFill="1" applyBorder="1" applyAlignment="1">
      <alignment horizontal="center" vertical="center" wrapText="1"/>
    </xf>
    <xf numFmtId="37" fontId="12" fillId="0" borderId="389" xfId="85" applyFont="1" applyFill="1" applyBorder="1" applyAlignment="1">
      <alignment horizontal="center" vertical="center" wrapText="1"/>
    </xf>
    <xf numFmtId="0" fontId="12" fillId="0" borderId="309" xfId="0" applyFont="1" applyFill="1" applyBorder="1" applyAlignment="1">
      <alignment horizontal="center" vertical="center" wrapText="1"/>
    </xf>
    <xf numFmtId="0" fontId="7" fillId="0" borderId="313" xfId="0" applyFont="1" applyFill="1" applyBorder="1" applyAlignment="1">
      <alignment horizontal="center" vertical="center"/>
    </xf>
    <xf numFmtId="0" fontId="7" fillId="0" borderId="536" xfId="0" applyFont="1" applyFill="1" applyBorder="1" applyAlignment="1">
      <alignment horizontal="center" vertical="center"/>
    </xf>
    <xf numFmtId="37" fontId="12" fillId="0" borderId="539" xfId="85" applyFont="1" applyFill="1" applyBorder="1" applyAlignment="1">
      <alignment horizontal="center" vertical="center" wrapText="1"/>
    </xf>
    <xf numFmtId="0" fontId="12" fillId="0" borderId="325" xfId="0" applyFont="1" applyFill="1" applyBorder="1" applyAlignment="1">
      <alignment horizontal="center" vertical="center" wrapText="1"/>
    </xf>
    <xf numFmtId="0" fontId="7" fillId="0" borderId="540" xfId="0" applyFont="1" applyFill="1" applyBorder="1" applyAlignment="1">
      <alignment horizontal="center" vertical="center" wrapText="1"/>
    </xf>
    <xf numFmtId="0" fontId="7" fillId="0" borderId="538" xfId="0" applyFont="1" applyFill="1" applyBorder="1" applyAlignment="1">
      <alignment horizontal="center" vertical="center" wrapText="1"/>
    </xf>
    <xf numFmtId="37" fontId="5" fillId="0" borderId="389" xfId="85" applyFont="1" applyFill="1" applyBorder="1" applyAlignment="1">
      <alignment horizontal="center" vertical="center" wrapText="1"/>
    </xf>
    <xf numFmtId="0" fontId="5" fillId="0" borderId="309" xfId="0" applyFont="1" applyFill="1" applyBorder="1" applyAlignment="1">
      <alignment horizontal="center" vertical="center" wrapText="1"/>
    </xf>
    <xf numFmtId="37" fontId="7" fillId="0" borderId="549" xfId="85" applyFont="1" applyFill="1" applyBorder="1" applyAlignment="1">
      <alignment horizontal="center" vertical="center"/>
    </xf>
    <xf numFmtId="0" fontId="7" fillId="0" borderId="430" xfId="85" applyNumberFormat="1" applyFont="1" applyFill="1" applyBorder="1" applyAlignment="1">
      <alignment horizontal="center" vertical="center"/>
    </xf>
    <xf numFmtId="37" fontId="7" fillId="0" borderId="547" xfId="0" applyNumberFormat="1" applyFont="1" applyFill="1" applyBorder="1" applyAlignment="1">
      <alignment horizontal="center" vertical="center"/>
    </xf>
    <xf numFmtId="37" fontId="7" fillId="0" borderId="548" xfId="0" applyNumberFormat="1" applyFont="1" applyFill="1" applyBorder="1" applyAlignment="1">
      <alignment horizontal="center" vertical="center"/>
    </xf>
    <xf numFmtId="0" fontId="7" fillId="0" borderId="313" xfId="0" applyFont="1" applyFill="1" applyBorder="1" applyAlignment="1">
      <alignment horizontal="center" vertical="center" wrapText="1"/>
    </xf>
    <xf numFmtId="37" fontId="7" fillId="0" borderId="550" xfId="0" applyNumberFormat="1" applyFont="1" applyFill="1" applyBorder="1" applyAlignment="1">
      <alignment horizontal="center" vertical="center"/>
    </xf>
    <xf numFmtId="0" fontId="7" fillId="0" borderId="419" xfId="0" applyFont="1" applyFill="1" applyBorder="1" applyAlignment="1">
      <alignment horizontal="center" vertical="center"/>
    </xf>
    <xf numFmtId="37" fontId="7" fillId="0" borderId="554" xfId="85" applyFont="1" applyFill="1" applyBorder="1" applyAlignment="1">
      <alignment horizontal="center" vertical="center"/>
    </xf>
    <xf numFmtId="0" fontId="7" fillId="0" borderId="534" xfId="0" applyFont="1" applyFill="1" applyBorder="1" applyAlignment="1">
      <alignment horizontal="center" vertical="center"/>
    </xf>
    <xf numFmtId="0" fontId="7" fillId="0" borderId="532" xfId="0" applyFont="1" applyFill="1" applyBorder="1" applyAlignment="1">
      <alignment horizontal="center" vertical="center" wrapText="1"/>
    </xf>
    <xf numFmtId="0" fontId="7" fillId="0" borderId="557" xfId="0" applyFont="1" applyFill="1" applyBorder="1"/>
    <xf numFmtId="37" fontId="7" fillId="0" borderId="517" xfId="85" applyFont="1" applyFill="1" applyBorder="1" applyAlignment="1">
      <alignment horizontal="center" vertical="center"/>
    </xf>
    <xf numFmtId="37" fontId="7" fillId="0" borderId="533" xfId="85" applyFont="1" applyFill="1" applyBorder="1" applyAlignment="1">
      <alignment horizontal="center" vertical="center"/>
    </xf>
    <xf numFmtId="0" fontId="7" fillId="0" borderId="55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37" fontId="7" fillId="0" borderId="552" xfId="85" applyFont="1" applyFill="1" applyBorder="1" applyAlignment="1">
      <alignment horizontal="center" vertical="center"/>
    </xf>
    <xf numFmtId="37" fontId="7" fillId="0" borderId="553" xfId="85" applyFont="1" applyFill="1" applyBorder="1" applyAlignment="1">
      <alignment horizontal="center" vertical="center"/>
    </xf>
    <xf numFmtId="37" fontId="7" fillId="0" borderId="384" xfId="85" applyFont="1" applyFill="1" applyBorder="1" applyAlignment="1">
      <alignment horizontal="center" vertical="center"/>
    </xf>
    <xf numFmtId="0" fontId="7" fillId="0" borderId="551" xfId="0" applyFont="1" applyFill="1" applyBorder="1" applyAlignment="1">
      <alignment horizontal="center" vertical="center"/>
    </xf>
    <xf numFmtId="37" fontId="7" fillId="0" borderId="430" xfId="85" applyFont="1" applyFill="1" applyBorder="1" applyAlignment="1">
      <alignment horizontal="center" vertical="center"/>
    </xf>
    <xf numFmtId="37" fontId="7" fillId="0" borderId="547" xfId="85" applyFont="1" applyFill="1" applyBorder="1" applyAlignment="1">
      <alignment horizontal="center" vertical="center"/>
    </xf>
    <xf numFmtId="37" fontId="7" fillId="0" borderId="548" xfId="85" applyFont="1" applyFill="1" applyBorder="1" applyAlignment="1">
      <alignment horizontal="center" vertical="center"/>
    </xf>
    <xf numFmtId="37" fontId="7" fillId="0" borderId="400" xfId="85" applyFont="1" applyFill="1" applyBorder="1" applyAlignment="1">
      <alignment horizontal="center" vertical="center"/>
    </xf>
    <xf numFmtId="37" fontId="7" fillId="0" borderId="294" xfId="85" applyFont="1" applyFill="1" applyBorder="1" applyAlignment="1">
      <alignment horizontal="center" vertical="center"/>
    </xf>
    <xf numFmtId="37" fontId="7" fillId="0" borderId="561" xfId="85" applyFont="1" applyFill="1" applyBorder="1" applyAlignment="1">
      <alignment horizontal="center" vertical="center"/>
    </xf>
    <xf numFmtId="37" fontId="7" fillId="0" borderId="535" xfId="85" applyFont="1" applyFill="1" applyBorder="1" applyAlignment="1">
      <alignment horizontal="center" vertical="center" shrinkToFit="1"/>
    </xf>
    <xf numFmtId="0" fontId="7" fillId="0" borderId="562" xfId="0" applyFont="1" applyFill="1" applyBorder="1" applyAlignment="1">
      <alignment horizontal="center" vertical="center"/>
    </xf>
    <xf numFmtId="0" fontId="7" fillId="0" borderId="267" xfId="0" applyFont="1" applyFill="1" applyBorder="1" applyAlignment="1">
      <alignment horizontal="center" vertical="center"/>
    </xf>
    <xf numFmtId="37" fontId="7" fillId="0" borderId="540" xfId="85" applyFont="1" applyFill="1" applyBorder="1" applyAlignment="1">
      <alignment horizontal="center" vertical="center" wrapText="1"/>
    </xf>
    <xf numFmtId="0" fontId="7" fillId="0" borderId="565" xfId="0" applyFont="1" applyFill="1" applyBorder="1"/>
    <xf numFmtId="37" fontId="7" fillId="0" borderId="562" xfId="85" applyFont="1" applyFill="1" applyBorder="1" applyAlignment="1">
      <alignment horizontal="center" vertical="center"/>
    </xf>
    <xf numFmtId="37" fontId="7" fillId="0" borderId="267" xfId="85" applyFont="1" applyFill="1" applyBorder="1" applyAlignment="1">
      <alignment horizontal="center" vertical="center"/>
    </xf>
    <xf numFmtId="37" fontId="7" fillId="0" borderId="645" xfId="0" applyNumberFormat="1" applyFont="1" applyFill="1" applyBorder="1" applyAlignment="1">
      <alignment horizontal="center" vertical="center"/>
    </xf>
    <xf numFmtId="0" fontId="0" fillId="0" borderId="551" xfId="0" applyFont="1" applyFill="1" applyBorder="1" applyAlignment="1">
      <alignment horizontal="center" vertical="center"/>
    </xf>
    <xf numFmtId="37" fontId="7" fillId="0" borderId="646" xfId="0" applyNumberFormat="1" applyFont="1" applyFill="1" applyBorder="1" applyAlignment="1">
      <alignment horizontal="center" vertical="center"/>
    </xf>
    <xf numFmtId="0" fontId="0" fillId="0" borderId="425" xfId="0" applyFont="1" applyFill="1" applyBorder="1" applyAlignment="1">
      <alignment horizontal="center" vertical="center"/>
    </xf>
    <xf numFmtId="37" fontId="7" fillId="0" borderId="37" xfId="0" applyNumberFormat="1" applyFont="1" applyFill="1" applyBorder="1" applyAlignment="1">
      <alignment horizontal="center" vertical="center"/>
    </xf>
    <xf numFmtId="0" fontId="0" fillId="0" borderId="128" xfId="0" applyFont="1" applyFill="1" applyBorder="1" applyAlignment="1">
      <alignment horizontal="center" vertical="center"/>
    </xf>
    <xf numFmtId="37" fontId="7" fillId="0" borderId="680" xfId="0" applyNumberFormat="1" applyFont="1" applyFill="1" applyBorder="1" applyAlignment="1">
      <alignment horizontal="center" vertical="center"/>
    </xf>
    <xf numFmtId="0" fontId="0" fillId="0" borderId="548" xfId="0" applyFont="1" applyFill="1" applyBorder="1" applyAlignment="1">
      <alignment horizontal="center" vertical="center"/>
    </xf>
    <xf numFmtId="37" fontId="7" fillId="0" borderId="305" xfId="0" applyNumberFormat="1" applyFont="1" applyFill="1" applyBorder="1" applyAlignment="1">
      <alignment horizontal="center" vertical="center"/>
    </xf>
    <xf numFmtId="0" fontId="0" fillId="0" borderId="271" xfId="0" applyFont="1" applyFill="1" applyBorder="1" applyAlignment="1">
      <alignment horizontal="center" vertical="center"/>
    </xf>
    <xf numFmtId="37" fontId="7" fillId="0" borderId="689" xfId="0" applyNumberFormat="1" applyFont="1" applyFill="1" applyBorder="1" applyAlignment="1">
      <alignment horizontal="center" vertical="center"/>
    </xf>
    <xf numFmtId="0" fontId="0" fillId="0" borderId="688" xfId="0" applyFont="1" applyFill="1" applyBorder="1" applyAlignment="1">
      <alignment horizontal="center" vertical="center"/>
    </xf>
    <xf numFmtId="37" fontId="7" fillId="0" borderId="200" xfId="0" applyNumberFormat="1" applyFont="1" applyFill="1" applyBorder="1" applyAlignment="1">
      <alignment horizontal="center" vertical="center"/>
    </xf>
    <xf numFmtId="0" fontId="0" fillId="0" borderId="449" xfId="0" applyFont="1" applyFill="1" applyBorder="1" applyAlignment="1">
      <alignment horizontal="center" vertical="center"/>
    </xf>
    <xf numFmtId="37" fontId="7" fillId="0" borderId="664" xfId="0" applyNumberFormat="1" applyFont="1" applyFill="1" applyBorder="1" applyAlignment="1">
      <alignment horizontal="center" vertical="center"/>
    </xf>
    <xf numFmtId="0" fontId="0" fillId="0" borderId="304" xfId="0" applyFont="1" applyFill="1" applyBorder="1" applyAlignment="1">
      <alignment horizontal="center" vertical="center"/>
    </xf>
    <xf numFmtId="37" fontId="7" fillId="0" borderId="584" xfId="85" applyFont="1" applyFill="1" applyBorder="1" applyAlignment="1">
      <alignment horizontal="center" vertical="center"/>
    </xf>
    <xf numFmtId="0" fontId="0" fillId="0" borderId="524" xfId="0" applyFont="1" applyFill="1" applyBorder="1" applyAlignment="1">
      <alignment horizontal="center" vertical="center"/>
    </xf>
    <xf numFmtId="0" fontId="0" fillId="0" borderId="528" xfId="0" applyFont="1" applyFill="1" applyBorder="1" applyAlignment="1">
      <alignment horizontal="center" vertical="center"/>
    </xf>
    <xf numFmtId="37" fontId="7" fillId="0" borderId="580" xfId="85" applyFont="1" applyFill="1" applyBorder="1" applyAlignment="1">
      <alignment horizontal="center" vertical="center" wrapText="1"/>
    </xf>
    <xf numFmtId="37" fontId="7" fillId="0" borderId="203" xfId="85" applyFont="1" applyFill="1" applyBorder="1" applyAlignment="1">
      <alignment horizontal="center" vertical="center" wrapText="1"/>
    </xf>
    <xf numFmtId="37" fontId="7" fillId="0" borderId="581" xfId="85" applyFont="1" applyFill="1" applyBorder="1" applyAlignment="1">
      <alignment horizontal="center" vertical="center" wrapText="1"/>
    </xf>
    <xf numFmtId="49" fontId="7" fillId="0" borderId="264" xfId="0" applyNumberFormat="1" applyFont="1" applyFill="1" applyBorder="1" applyAlignment="1">
      <alignment horizontal="right"/>
    </xf>
    <xf numFmtId="37" fontId="7" fillId="0" borderId="81" xfId="85" applyFont="1" applyFill="1" applyBorder="1" applyAlignment="1">
      <alignment horizontal="center" vertical="center" wrapText="1"/>
    </xf>
    <xf numFmtId="37" fontId="7" fillId="0" borderId="559" xfId="85" applyFont="1" applyFill="1" applyBorder="1" applyAlignment="1">
      <alignment horizontal="center" vertical="center" wrapText="1"/>
    </xf>
    <xf numFmtId="37" fontId="7" fillId="0" borderId="418" xfId="85" applyFont="1" applyFill="1" applyBorder="1" applyAlignment="1">
      <alignment horizontal="center" vertical="center" wrapText="1"/>
    </xf>
    <xf numFmtId="37" fontId="7" fillId="0" borderId="524" xfId="85" applyFont="1" applyFill="1" applyBorder="1" applyAlignment="1">
      <alignment horizontal="center" vertical="center" wrapText="1"/>
    </xf>
    <xf numFmtId="37" fontId="7" fillId="0" borderId="127" xfId="85" applyFont="1" applyFill="1" applyBorder="1" applyAlignment="1">
      <alignment horizontal="center" vertical="center" wrapText="1"/>
    </xf>
    <xf numFmtId="37" fontId="7" fillId="0" borderId="528" xfId="85" applyFont="1" applyFill="1" applyBorder="1" applyAlignment="1">
      <alignment horizontal="center" vertical="center" wrapText="1"/>
    </xf>
    <xf numFmtId="0" fontId="7" fillId="0" borderId="571" xfId="0" applyFont="1" applyFill="1" applyBorder="1" applyAlignment="1">
      <alignment horizontal="center" vertical="center" wrapText="1"/>
    </xf>
    <xf numFmtId="0" fontId="0" fillId="0" borderId="524" xfId="0" applyFont="1" applyFill="1" applyBorder="1" applyAlignment="1">
      <alignment horizontal="center" vertical="center" wrapText="1"/>
    </xf>
    <xf numFmtId="0" fontId="0" fillId="0" borderId="572" xfId="0" applyFont="1" applyFill="1" applyBorder="1" applyAlignment="1">
      <alignment horizontal="center" vertical="center" wrapText="1"/>
    </xf>
    <xf numFmtId="0" fontId="0" fillId="0" borderId="57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97" xfId="0" applyFont="1" applyFill="1" applyBorder="1" applyAlignment="1">
      <alignment horizontal="center" vertical="center"/>
    </xf>
    <xf numFmtId="0" fontId="7" fillId="0" borderId="733" xfId="0" applyFont="1" applyFill="1" applyBorder="1" applyAlignment="1">
      <alignment horizontal="center" vertical="center" wrapText="1"/>
    </xf>
    <xf numFmtId="0" fontId="0" fillId="0" borderId="334" xfId="0" applyFont="1" applyFill="1" applyBorder="1" applyAlignment="1">
      <alignment horizontal="center" vertical="center" wrapText="1"/>
    </xf>
    <xf numFmtId="0" fontId="0" fillId="0" borderId="771" xfId="0" applyFont="1" applyFill="1" applyBorder="1" applyAlignment="1">
      <alignment horizontal="center" vertical="center" wrapText="1"/>
    </xf>
    <xf numFmtId="37" fontId="7" fillId="0" borderId="531" xfId="0" applyNumberFormat="1" applyFont="1" applyFill="1" applyBorder="1" applyAlignment="1">
      <alignment horizontal="center" vertical="center"/>
    </xf>
    <xf numFmtId="0" fontId="0" fillId="0" borderId="428" xfId="0" applyFont="1" applyFill="1" applyBorder="1" applyAlignment="1">
      <alignment horizontal="center" vertical="center"/>
    </xf>
    <xf numFmtId="37" fontId="7" fillId="0" borderId="574" xfId="0" applyNumberFormat="1" applyFont="1" applyFill="1" applyBorder="1" applyAlignment="1">
      <alignment horizontal="center" vertical="center"/>
    </xf>
    <xf numFmtId="0" fontId="0" fillId="0" borderId="314" xfId="0" applyFont="1" applyFill="1" applyBorder="1" applyAlignment="1">
      <alignment horizontal="center" vertical="center"/>
    </xf>
    <xf numFmtId="37" fontId="7" fillId="0" borderId="772" xfId="0" applyNumberFormat="1" applyFont="1" applyFill="1" applyBorder="1" applyAlignment="1">
      <alignment horizontal="center" vertical="center"/>
    </xf>
    <xf numFmtId="0" fontId="0" fillId="0" borderId="503" xfId="0" applyFont="1" applyFill="1" applyBorder="1" applyAlignment="1">
      <alignment horizontal="center" vertical="center"/>
    </xf>
    <xf numFmtId="37" fontId="7" fillId="0" borderId="226" xfId="0" applyNumberFormat="1" applyFont="1" applyFill="1" applyBorder="1" applyAlignment="1">
      <alignment horizontal="center" vertical="center"/>
    </xf>
    <xf numFmtId="37" fontId="7" fillId="0" borderId="49" xfId="85" applyFont="1" applyFill="1" applyBorder="1" applyAlignment="1">
      <alignment horizontal="center" vertical="center" wrapText="1"/>
    </xf>
    <xf numFmtId="0" fontId="0" fillId="0" borderId="575" xfId="0" applyFont="1" applyFill="1" applyBorder="1" applyAlignment="1">
      <alignment horizontal="center" vertical="center" wrapText="1"/>
    </xf>
    <xf numFmtId="37" fontId="7" fillId="0" borderId="0" xfId="0" applyNumberFormat="1" applyFont="1" applyFill="1" applyBorder="1" applyAlignment="1">
      <alignment horizontal="center" vertical="center"/>
    </xf>
    <xf numFmtId="0" fontId="0" fillId="0" borderId="264" xfId="0" applyFont="1" applyFill="1" applyBorder="1" applyAlignment="1">
      <alignment horizontal="center" vertical="center"/>
    </xf>
    <xf numFmtId="37" fontId="7" fillId="0" borderId="219" xfId="0" applyNumberFormat="1" applyFont="1" applyFill="1" applyBorder="1" applyAlignment="1">
      <alignment horizontal="center" vertical="center"/>
    </xf>
    <xf numFmtId="0" fontId="0" fillId="0" borderId="263" xfId="0" applyFont="1" applyFill="1" applyBorder="1" applyAlignment="1">
      <alignment horizontal="center" vertical="center"/>
    </xf>
    <xf numFmtId="37" fontId="7" fillId="0" borderId="80" xfId="0" applyNumberFormat="1" applyFont="1" applyFill="1" applyBorder="1" applyAlignment="1">
      <alignment horizontal="center" vertical="center"/>
    </xf>
    <xf numFmtId="0" fontId="0" fillId="0" borderId="517" xfId="0" applyFont="1" applyFill="1" applyBorder="1" applyAlignment="1">
      <alignment vertical="center"/>
    </xf>
    <xf numFmtId="0" fontId="0" fillId="0" borderId="533" xfId="0" applyFont="1" applyFill="1" applyBorder="1" applyAlignment="1">
      <alignment vertical="center"/>
    </xf>
    <xf numFmtId="37" fontId="7" fillId="0" borderId="384" xfId="0" applyNumberFormat="1" applyFont="1" applyFill="1" applyBorder="1" applyAlignment="1">
      <alignment horizontal="center" vertical="center"/>
    </xf>
    <xf numFmtId="37" fontId="7" fillId="0" borderId="225" xfId="0" applyNumberFormat="1" applyFont="1" applyFill="1" applyBorder="1" applyAlignment="1">
      <alignment horizontal="center" vertical="center"/>
    </xf>
    <xf numFmtId="0" fontId="0" fillId="0" borderId="419" xfId="0" applyFont="1" applyFill="1" applyBorder="1" applyAlignment="1">
      <alignment horizontal="center" vertical="center"/>
    </xf>
    <xf numFmtId="37" fontId="7" fillId="0" borderId="468" xfId="85" applyFont="1" applyFill="1" applyBorder="1" applyAlignment="1">
      <alignment horizontal="center" vertical="center"/>
    </xf>
    <xf numFmtId="37" fontId="7" fillId="0" borderId="49" xfId="85" applyFont="1" applyFill="1" applyBorder="1" applyAlignment="1">
      <alignment horizontal="center" vertical="center"/>
    </xf>
    <xf numFmtId="37" fontId="7" fillId="0" borderId="396" xfId="85" applyFont="1" applyFill="1" applyBorder="1" applyAlignment="1">
      <alignment horizontal="center" vertical="center"/>
    </xf>
    <xf numFmtId="37" fontId="7" fillId="0" borderId="570" xfId="85" applyFont="1" applyFill="1" applyBorder="1" applyAlignment="1">
      <alignment horizontal="center" vertical="center"/>
    </xf>
    <xf numFmtId="37" fontId="7" fillId="0" borderId="576" xfId="0" applyNumberFormat="1" applyFont="1" applyFill="1" applyBorder="1" applyAlignment="1">
      <alignment horizontal="center" vertical="center"/>
    </xf>
    <xf numFmtId="0" fontId="0" fillId="0" borderId="577" xfId="0" applyFont="1" applyFill="1" applyBorder="1" applyAlignment="1">
      <alignment horizontal="center" vertical="center"/>
    </xf>
    <xf numFmtId="37" fontId="7" fillId="0" borderId="4" xfId="0" applyNumberFormat="1" applyFont="1" applyFill="1" applyBorder="1" applyAlignment="1">
      <alignment horizontal="center" vertical="center"/>
    </xf>
    <xf numFmtId="0" fontId="0" fillId="0" borderId="578" xfId="0" applyFont="1" applyFill="1" applyBorder="1" applyAlignment="1">
      <alignment horizontal="center" vertical="center"/>
    </xf>
    <xf numFmtId="37" fontId="7" fillId="0" borderId="43" xfId="0" applyNumberFormat="1" applyFont="1" applyFill="1" applyBorder="1" applyAlignment="1">
      <alignment horizontal="center" vertical="center"/>
    </xf>
    <xf numFmtId="0" fontId="0" fillId="0" borderId="579" xfId="0" applyFont="1" applyFill="1" applyBorder="1" applyAlignment="1">
      <alignment horizontal="center" vertical="center"/>
    </xf>
    <xf numFmtId="37" fontId="7" fillId="0" borderId="207" xfId="0" applyNumberFormat="1" applyFont="1" applyFill="1" applyBorder="1" applyAlignment="1">
      <alignment horizontal="center" vertical="center"/>
    </xf>
    <xf numFmtId="0" fontId="0" fillId="0" borderId="582" xfId="0" applyFont="1" applyFill="1" applyBorder="1" applyAlignment="1">
      <alignment horizontal="center" vertical="center"/>
    </xf>
    <xf numFmtId="37" fontId="7" fillId="0" borderId="217" xfId="0" applyNumberFormat="1" applyFont="1" applyFill="1" applyBorder="1" applyAlignment="1">
      <alignment horizontal="center" vertical="center"/>
    </xf>
    <xf numFmtId="0" fontId="0" fillId="0" borderId="583" xfId="0" applyFont="1" applyFill="1" applyBorder="1" applyAlignment="1">
      <alignment horizontal="center" vertical="center"/>
    </xf>
    <xf numFmtId="0" fontId="7" fillId="0" borderId="334" xfId="0" applyFont="1" applyFill="1" applyBorder="1" applyAlignment="1">
      <alignment horizontal="center" vertical="center" wrapText="1"/>
    </xf>
    <xf numFmtId="0" fontId="7" fillId="0" borderId="335" xfId="0" applyFont="1" applyFill="1" applyBorder="1" applyAlignment="1">
      <alignment horizontal="center" vertical="center" wrapText="1"/>
    </xf>
    <xf numFmtId="37" fontId="7" fillId="0" borderId="81" xfId="85" applyFont="1" applyFill="1" applyBorder="1" applyAlignment="1">
      <alignment horizontal="center" vertical="center"/>
    </xf>
    <xf numFmtId="37" fontId="7" fillId="0" borderId="382" xfId="85" applyFont="1" applyFill="1" applyBorder="1" applyAlignment="1">
      <alignment horizontal="center" vertical="center"/>
    </xf>
    <xf numFmtId="0" fontId="0" fillId="0" borderId="533" xfId="0" applyFont="1" applyFill="1" applyBorder="1" applyAlignment="1">
      <alignment horizontal="center" vertical="center"/>
    </xf>
    <xf numFmtId="37" fontId="7" fillId="0" borderId="39" xfId="0" applyNumberFormat="1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37" fontId="7" fillId="0" borderId="489" xfId="85" applyFont="1" applyFill="1" applyBorder="1" applyAlignment="1">
      <alignment horizontal="center" vertical="center"/>
    </xf>
    <xf numFmtId="37" fontId="7" fillId="0" borderId="566" xfId="85" applyFont="1" applyFill="1" applyBorder="1" applyAlignment="1">
      <alignment horizontal="center" vertical="center"/>
    </xf>
    <xf numFmtId="37" fontId="7" fillId="0" borderId="221" xfId="0" applyNumberFormat="1" applyFont="1" applyFill="1" applyBorder="1" applyAlignment="1">
      <alignment horizontal="center" vertical="center"/>
    </xf>
    <xf numFmtId="0" fontId="0" fillId="0" borderId="320" xfId="0" applyFont="1" applyFill="1" applyBorder="1" applyAlignment="1">
      <alignment horizontal="center" vertical="center"/>
    </xf>
    <xf numFmtId="0" fontId="0" fillId="0" borderId="382" xfId="0" applyFont="1" applyFill="1" applyBorder="1" applyAlignment="1">
      <alignment horizontal="center" vertical="center" wrapText="1"/>
    </xf>
    <xf numFmtId="0" fontId="0" fillId="0" borderId="559" xfId="0" applyFont="1" applyFill="1" applyBorder="1" applyAlignment="1">
      <alignment horizontal="center" vertical="center" wrapText="1"/>
    </xf>
    <xf numFmtId="0" fontId="7" fillId="0" borderId="517" xfId="0" applyFont="1" applyFill="1" applyBorder="1" applyAlignment="1">
      <alignment horizontal="center" vertical="center"/>
    </xf>
    <xf numFmtId="37" fontId="7" fillId="0" borderId="567" xfId="85" applyFont="1" applyFill="1" applyBorder="1" applyAlignment="1">
      <alignment horizontal="center" vertical="center" wrapText="1"/>
    </xf>
    <xf numFmtId="0" fontId="0" fillId="0" borderId="568" xfId="0" applyFont="1" applyFill="1" applyBorder="1" applyAlignment="1">
      <alignment horizontal="center" vertical="center" wrapText="1"/>
    </xf>
    <xf numFmtId="0" fontId="7" fillId="0" borderId="470" xfId="0" applyFont="1" applyFill="1" applyBorder="1" applyAlignment="1">
      <alignment horizontal="center" vertical="center" wrapText="1"/>
    </xf>
    <xf numFmtId="0" fontId="7" fillId="0" borderId="569" xfId="0" applyFont="1" applyFill="1" applyBorder="1" applyAlignment="1">
      <alignment horizontal="center" vertical="center" wrapText="1"/>
    </xf>
    <xf numFmtId="0" fontId="12" fillId="0" borderId="401" xfId="0" applyNumberFormat="1" applyFont="1" applyFill="1" applyBorder="1" applyAlignment="1" applyProtection="1">
      <alignment horizontal="center" vertical="center"/>
      <protection locked="0"/>
    </xf>
    <xf numFmtId="0" fontId="12" fillId="0" borderId="402" xfId="0" applyNumberFormat="1" applyFont="1" applyFill="1" applyBorder="1" applyAlignment="1" applyProtection="1">
      <alignment horizontal="center" vertical="center"/>
      <protection locked="0"/>
    </xf>
    <xf numFmtId="0" fontId="12" fillId="4" borderId="558" xfId="0" applyNumberFormat="1" applyFont="1" applyFill="1" applyBorder="1" applyAlignment="1" applyProtection="1">
      <alignment horizontal="center" vertical="center"/>
      <protection locked="0"/>
    </xf>
    <xf numFmtId="0" fontId="12" fillId="4" borderId="382" xfId="0" applyNumberFormat="1" applyFont="1" applyFill="1" applyBorder="1" applyAlignment="1" applyProtection="1">
      <alignment horizontal="center" vertical="center"/>
      <protection locked="0"/>
    </xf>
    <xf numFmtId="0" fontId="12" fillId="4" borderId="545" xfId="0" applyNumberFormat="1" applyFont="1" applyFill="1" applyBorder="1" applyAlignment="1" applyProtection="1">
      <alignment horizontal="center" vertical="center"/>
      <protection locked="0"/>
    </xf>
    <xf numFmtId="0" fontId="12" fillId="0" borderId="585" xfId="0" applyNumberFormat="1" applyFont="1" applyBorder="1" applyAlignment="1" applyProtection="1">
      <alignment horizontal="center" vertical="center"/>
      <protection locked="0"/>
    </xf>
    <xf numFmtId="0" fontId="12" fillId="0" borderId="319" xfId="0" applyNumberFormat="1" applyFont="1" applyBorder="1" applyAlignment="1" applyProtection="1">
      <alignment horizontal="center" vertical="center"/>
      <protection locked="0"/>
    </xf>
    <xf numFmtId="0" fontId="12" fillId="0" borderId="586" xfId="0" applyNumberFormat="1" applyFont="1" applyBorder="1" applyAlignment="1" applyProtection="1">
      <alignment horizontal="center" vertical="center" wrapText="1"/>
      <protection locked="0"/>
    </xf>
    <xf numFmtId="0" fontId="12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586" xfId="0" applyNumberFormat="1" applyFont="1" applyBorder="1" applyAlignment="1" applyProtection="1">
      <alignment horizontal="center" vertical="center" shrinkToFit="1"/>
      <protection locked="0"/>
    </xf>
    <xf numFmtId="0" fontId="12" fillId="0" borderId="124" xfId="0" applyNumberFormat="1" applyFont="1" applyBorder="1" applyAlignment="1" applyProtection="1">
      <alignment horizontal="center" vertical="center" shrinkToFit="1"/>
      <protection locked="0"/>
    </xf>
    <xf numFmtId="0" fontId="12" fillId="0" borderId="586" xfId="0" applyNumberFormat="1" applyFont="1" applyBorder="1" applyAlignment="1" applyProtection="1">
      <alignment horizontal="center" vertical="center"/>
      <protection locked="0"/>
    </xf>
    <xf numFmtId="0" fontId="12" fillId="0" borderId="124" xfId="0" applyNumberFormat="1" applyFont="1" applyBorder="1" applyAlignment="1" applyProtection="1">
      <alignment horizontal="center" vertical="center"/>
      <protection locked="0"/>
    </xf>
    <xf numFmtId="0" fontId="5" fillId="0" borderId="587" xfId="0" applyFont="1" applyBorder="1" applyAlignment="1">
      <alignment horizontal="center"/>
    </xf>
    <xf numFmtId="0" fontId="5" fillId="0" borderId="588" xfId="0" applyFont="1" applyBorder="1" applyAlignment="1">
      <alignment horizontal="center"/>
    </xf>
    <xf numFmtId="0" fontId="5" fillId="0" borderId="589" xfId="0" applyFont="1" applyBorder="1" applyAlignment="1">
      <alignment horizontal="center"/>
    </xf>
    <xf numFmtId="0" fontId="12" fillId="0" borderId="586" xfId="0" applyNumberFormat="1" applyFont="1" applyFill="1" applyBorder="1" applyAlignment="1" applyProtection="1">
      <alignment horizontal="center" vertical="center"/>
      <protection locked="0"/>
    </xf>
    <xf numFmtId="0" fontId="12" fillId="0" borderId="590" xfId="0" applyNumberFormat="1" applyFont="1" applyFill="1" applyBorder="1" applyAlignment="1" applyProtection="1">
      <alignment horizontal="center" vertical="center"/>
      <protection locked="0"/>
    </xf>
    <xf numFmtId="0" fontId="12" fillId="0" borderId="591" xfId="0" applyNumberFormat="1" applyFont="1" applyFill="1" applyBorder="1" applyAlignment="1" applyProtection="1">
      <alignment horizontal="center" vertical="center"/>
      <protection locked="0"/>
    </xf>
    <xf numFmtId="0" fontId="12" fillId="0" borderId="592" xfId="0" applyNumberFormat="1" applyFont="1" applyFill="1" applyBorder="1" applyAlignment="1" applyProtection="1">
      <alignment horizontal="center" vertical="center"/>
      <protection locked="0"/>
    </xf>
    <xf numFmtId="0" fontId="5" fillId="0" borderId="530" xfId="0" applyNumberFormat="1" applyFont="1" applyFill="1" applyBorder="1" applyAlignment="1" applyProtection="1">
      <alignment horizontal="center" vertical="center"/>
      <protection locked="0"/>
    </xf>
    <xf numFmtId="0" fontId="5" fillId="0" borderId="534" xfId="0" applyNumberFormat="1" applyFont="1" applyFill="1" applyBorder="1" applyAlignment="1" applyProtection="1">
      <alignment horizontal="center" vertical="center"/>
      <protection locked="0"/>
    </xf>
    <xf numFmtId="0" fontId="5" fillId="0" borderId="546" xfId="0" applyNumberFormat="1" applyFont="1" applyFill="1" applyBorder="1" applyAlignment="1" applyProtection="1">
      <alignment horizontal="center" vertical="center"/>
      <protection locked="0"/>
    </xf>
    <xf numFmtId="0" fontId="5" fillId="0" borderId="532" xfId="0" applyNumberFormat="1" applyFont="1" applyFill="1" applyBorder="1" applyAlignment="1" applyProtection="1">
      <alignment horizontal="center" vertical="center"/>
      <protection locked="0"/>
    </xf>
    <xf numFmtId="0" fontId="5" fillId="0" borderId="517" xfId="0" applyFont="1" applyFill="1" applyBorder="1"/>
    <xf numFmtId="0" fontId="5" fillId="0" borderId="593" xfId="0" applyNumberFormat="1" applyFont="1" applyFill="1" applyBorder="1" applyAlignment="1" applyProtection="1">
      <alignment horizontal="center" vertical="center"/>
      <protection locked="0"/>
    </xf>
    <xf numFmtId="0" fontId="5" fillId="0" borderId="534" xfId="0" applyFont="1" applyFill="1" applyBorder="1"/>
    <xf numFmtId="0" fontId="5" fillId="0" borderId="546" xfId="0" applyFont="1" applyFill="1" applyBorder="1"/>
    <xf numFmtId="0" fontId="12" fillId="0" borderId="81" xfId="0" applyNumberFormat="1" applyFont="1" applyBorder="1" applyAlignment="1" applyProtection="1">
      <alignment vertical="center"/>
      <protection locked="0"/>
    </xf>
    <xf numFmtId="0" fontId="12" fillId="0" borderId="382" xfId="0" applyNumberFormat="1" applyFont="1" applyBorder="1" applyAlignment="1" applyProtection="1">
      <alignment vertical="center"/>
      <protection locked="0"/>
    </xf>
    <xf numFmtId="0" fontId="12" fillId="0" borderId="559" xfId="0" applyNumberFormat="1" applyFont="1" applyBorder="1" applyAlignment="1" applyProtection="1">
      <alignment vertical="center"/>
      <protection locked="0"/>
    </xf>
    <xf numFmtId="0" fontId="5" fillId="0" borderId="563" xfId="0" applyFont="1" applyBorder="1" applyAlignment="1">
      <alignment vertical="center"/>
    </xf>
    <xf numFmtId="0" fontId="5" fillId="0" borderId="564" xfId="0" applyFont="1" applyBorder="1" applyAlignment="1">
      <alignment vertical="center"/>
    </xf>
    <xf numFmtId="0" fontId="5" fillId="0" borderId="594" xfId="0" applyFont="1" applyBorder="1" applyAlignment="1">
      <alignment vertical="center"/>
    </xf>
    <xf numFmtId="49" fontId="7" fillId="0" borderId="94" xfId="0" applyNumberFormat="1" applyFont="1" applyFill="1" applyBorder="1" applyAlignment="1">
      <alignment horizontal="right"/>
    </xf>
    <xf numFmtId="0" fontId="0" fillId="0" borderId="382" xfId="0" applyFont="1" applyFill="1" applyBorder="1" applyAlignment="1">
      <alignment horizontal="center" vertical="center"/>
    </xf>
    <xf numFmtId="0" fontId="0" fillId="0" borderId="537" xfId="0" applyFont="1" applyFill="1" applyBorder="1" applyAlignment="1">
      <alignment horizontal="center" vertical="center"/>
    </xf>
    <xf numFmtId="37" fontId="7" fillId="0" borderId="598" xfId="85" applyFont="1" applyFill="1" applyBorder="1" applyAlignment="1">
      <alignment horizontal="center" vertical="center"/>
    </xf>
    <xf numFmtId="0" fontId="0" fillId="0" borderId="559" xfId="0" applyFont="1" applyFill="1" applyBorder="1" applyAlignment="1">
      <alignment horizontal="center" vertical="center"/>
    </xf>
    <xf numFmtId="37" fontId="7" fillId="0" borderId="600" xfId="85" applyFont="1" applyFill="1" applyBorder="1" applyAlignment="1">
      <alignment horizontal="center" vertical="center"/>
    </xf>
    <xf numFmtId="0" fontId="0" fillId="0" borderId="382" xfId="0" applyFont="1" applyFill="1" applyBorder="1" applyAlignment="1"/>
    <xf numFmtId="0" fontId="0" fillId="0" borderId="601" xfId="0" applyFont="1" applyFill="1" applyBorder="1" applyAlignment="1"/>
    <xf numFmtId="0" fontId="7" fillId="0" borderId="58" xfId="0" applyFont="1" applyFill="1" applyBorder="1" applyAlignment="1"/>
    <xf numFmtId="0" fontId="7" fillId="0" borderId="59" xfId="0" applyFont="1" applyFill="1" applyBorder="1" applyAlignment="1"/>
    <xf numFmtId="0" fontId="7" fillId="0" borderId="60" xfId="0" applyFont="1" applyFill="1" applyBorder="1" applyAlignment="1"/>
    <xf numFmtId="37" fontId="7" fillId="0" borderId="596" xfId="85" applyFont="1" applyFill="1" applyBorder="1" applyAlignment="1">
      <alignment horizontal="center" vertical="center"/>
    </xf>
    <xf numFmtId="0" fontId="0" fillId="0" borderId="517" xfId="0" applyFont="1" applyFill="1" applyBorder="1" applyAlignment="1">
      <alignment horizontal="center" vertical="center"/>
    </xf>
    <xf numFmtId="0" fontId="0" fillId="0" borderId="597" xfId="0" applyFont="1" applyFill="1" applyBorder="1" applyAlignment="1">
      <alignment horizontal="center" vertical="center"/>
    </xf>
    <xf numFmtId="37" fontId="7" fillId="0" borderId="599" xfId="0" applyNumberFormat="1" applyFont="1" applyFill="1" applyBorder="1" applyAlignment="1">
      <alignment horizontal="center" vertical="center"/>
    </xf>
    <xf numFmtId="37" fontId="7" fillId="0" borderId="595" xfId="0" applyNumberFormat="1" applyFont="1" applyFill="1" applyBorder="1" applyAlignment="1">
      <alignment horizontal="center" vertical="center"/>
    </xf>
    <xf numFmtId="37" fontId="7" fillId="0" borderId="19" xfId="0" applyNumberFormat="1" applyFont="1" applyFill="1" applyBorder="1" applyAlignment="1">
      <alignment horizontal="center" vertical="center"/>
    </xf>
    <xf numFmtId="0" fontId="0" fillId="0" borderId="226" xfId="0" applyFont="1" applyFill="1" applyBorder="1" applyAlignment="1">
      <alignment horizontal="center" vertical="center"/>
    </xf>
    <xf numFmtId="37" fontId="7" fillId="0" borderId="128" xfId="0" applyNumberFormat="1" applyFont="1" applyFill="1" applyBorder="1" applyAlignment="1">
      <alignment horizontal="center" vertical="center"/>
    </xf>
    <xf numFmtId="37" fontId="7" fillId="0" borderId="425" xfId="0" applyNumberFormat="1" applyFont="1" applyFill="1" applyBorder="1" applyAlignment="1">
      <alignment horizontal="center" vertical="center"/>
    </xf>
    <xf numFmtId="37" fontId="7" fillId="0" borderId="50" xfId="0" applyNumberFormat="1" applyFont="1" applyFill="1" applyBorder="1" applyAlignment="1">
      <alignment horizontal="center" vertical="center"/>
    </xf>
    <xf numFmtId="37" fontId="7" fillId="0" borderId="566" xfId="0" applyNumberFormat="1" applyFont="1" applyFill="1" applyBorder="1" applyAlignment="1">
      <alignment horizontal="center" vertical="center"/>
    </xf>
    <xf numFmtId="37" fontId="7" fillId="0" borderId="778" xfId="0" applyNumberFormat="1" applyFont="1" applyFill="1" applyBorder="1" applyAlignment="1">
      <alignment horizontal="center" vertical="center"/>
    </xf>
    <xf numFmtId="37" fontId="7" fillId="0" borderId="269" xfId="0" applyNumberFormat="1" applyFont="1" applyFill="1" applyBorder="1" applyAlignment="1">
      <alignment horizontal="center" vertical="center"/>
    </xf>
    <xf numFmtId="0" fontId="7" fillId="0" borderId="604" xfId="0" applyFont="1" applyBorder="1" applyAlignment="1" applyProtection="1">
      <alignment horizontal="center" vertical="center" shrinkToFit="1"/>
      <protection locked="0"/>
    </xf>
    <xf numFmtId="0" fontId="7" fillId="0" borderId="605" xfId="0" applyFont="1" applyBorder="1" applyAlignment="1" applyProtection="1">
      <alignment horizontal="center" vertical="center" shrinkToFit="1"/>
      <protection locked="0"/>
    </xf>
    <xf numFmtId="0" fontId="7" fillId="0" borderId="606" xfId="0" applyFont="1" applyBorder="1" applyAlignment="1" applyProtection="1">
      <alignment horizontal="center" vertical="center" shrinkToFit="1"/>
      <protection locked="0"/>
    </xf>
    <xf numFmtId="0" fontId="7" fillId="0" borderId="529" xfId="0" applyFont="1" applyBorder="1" applyAlignment="1" applyProtection="1">
      <alignment horizontal="center" vertical="center" shrinkToFit="1"/>
      <protection locked="0"/>
    </xf>
    <xf numFmtId="0" fontId="7" fillId="0" borderId="526" xfId="0" applyFont="1" applyBorder="1" applyAlignment="1" applyProtection="1">
      <alignment horizontal="center" vertical="center" shrinkToFit="1"/>
      <protection locked="0"/>
    </xf>
    <xf numFmtId="0" fontId="7" fillId="0" borderId="607" xfId="0" applyFont="1" applyBorder="1" applyAlignment="1" applyProtection="1">
      <alignment horizontal="center" vertical="center" shrinkToFit="1"/>
      <protection locked="0"/>
    </xf>
    <xf numFmtId="37" fontId="7" fillId="0" borderId="607" xfId="85" applyFont="1" applyFill="1" applyBorder="1" applyAlignment="1" applyProtection="1">
      <alignment horizontal="center" vertical="center" shrinkToFit="1"/>
      <protection locked="0"/>
    </xf>
    <xf numFmtId="37" fontId="7" fillId="0" borderId="602" xfId="85" applyFont="1" applyFill="1" applyBorder="1" applyAlignment="1">
      <alignment horizontal="center" vertical="center"/>
    </xf>
    <xf numFmtId="37" fontId="7" fillId="0" borderId="603" xfId="85" applyFont="1" applyFill="1" applyBorder="1" applyAlignment="1">
      <alignment horizontal="center" vertical="center"/>
    </xf>
    <xf numFmtId="0" fontId="7" fillId="0" borderId="608" xfId="0" applyFont="1" applyBorder="1" applyAlignment="1" applyProtection="1">
      <alignment horizontal="center" vertical="center" shrinkToFit="1"/>
      <protection locked="0"/>
    </xf>
    <xf numFmtId="0" fontId="7" fillId="0" borderId="609" xfId="0" applyFont="1" applyBorder="1" applyAlignment="1" applyProtection="1">
      <alignment horizontal="center" vertical="center" shrinkToFit="1"/>
      <protection locked="0"/>
    </xf>
    <xf numFmtId="0" fontId="7" fillId="0" borderId="526" xfId="86" applyFont="1" applyFill="1" applyBorder="1" applyAlignment="1">
      <alignment horizontal="center" vertical="center" wrapText="1"/>
    </xf>
    <xf numFmtId="0" fontId="7" fillId="0" borderId="529" xfId="86" applyFont="1" applyFill="1" applyBorder="1" applyAlignment="1">
      <alignment horizontal="center" vertical="center" wrapText="1"/>
    </xf>
    <xf numFmtId="0" fontId="24" fillId="0" borderId="607" xfId="0" applyFont="1" applyBorder="1" applyAlignment="1" applyProtection="1">
      <alignment horizontal="center" vertical="center" shrinkToFit="1"/>
      <protection locked="0"/>
    </xf>
    <xf numFmtId="0" fontId="24" fillId="0" borderId="529" xfId="0" applyFont="1" applyBorder="1" applyAlignment="1" applyProtection="1">
      <alignment horizontal="center" vertical="center" shrinkToFit="1"/>
      <protection locked="0"/>
    </xf>
    <xf numFmtId="0" fontId="7" fillId="0" borderId="524" xfId="0" applyFont="1" applyBorder="1" applyAlignment="1">
      <alignment horizontal="center" vertical="center"/>
    </xf>
    <xf numFmtId="0" fontId="7" fillId="0" borderId="610" xfId="0" applyFont="1" applyBorder="1" applyAlignment="1" applyProtection="1">
      <alignment horizontal="center" vertical="center" shrinkToFit="1"/>
      <protection locked="0"/>
    </xf>
    <xf numFmtId="0" fontId="7" fillId="0" borderId="611" xfId="0" applyFont="1" applyBorder="1" applyAlignment="1" applyProtection="1">
      <alignment horizontal="center" vertical="center" shrinkToFit="1"/>
      <protection locked="0"/>
    </xf>
    <xf numFmtId="0" fontId="7" fillId="0" borderId="612" xfId="0" applyFont="1" applyBorder="1" applyAlignment="1" applyProtection="1">
      <alignment horizontal="center" vertical="center" shrinkToFit="1"/>
      <protection locked="0"/>
    </xf>
    <xf numFmtId="0" fontId="7" fillId="0" borderId="613" xfId="0" applyFont="1" applyBorder="1" applyAlignment="1" applyProtection="1">
      <alignment horizontal="center" vertical="center" shrinkToFit="1"/>
      <protection locked="0"/>
    </xf>
    <xf numFmtId="0" fontId="7" fillId="0" borderId="614" xfId="0" applyFont="1" applyBorder="1" applyAlignment="1" applyProtection="1">
      <alignment horizontal="center" vertical="center" shrinkToFit="1"/>
      <protection locked="0"/>
    </xf>
  </cellXfs>
  <cellStyles count="90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メモ 2" xfId="56"/>
    <cellStyle name="メモ 3" xfId="57"/>
    <cellStyle name="リンク セル 2" xfId="58"/>
    <cellStyle name="リンク セル 3" xfId="59"/>
    <cellStyle name="悪い 2" xfId="60"/>
    <cellStyle name="悪い 3" xfId="61"/>
    <cellStyle name="計算 2" xfId="62"/>
    <cellStyle name="計算 3" xfId="63"/>
    <cellStyle name="警告文 2" xfId="64"/>
    <cellStyle name="警告文 3" xfId="65"/>
    <cellStyle name="桁区切り" xfId="66" builtinId="6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説明文 3" xfId="80"/>
    <cellStyle name="入力 2" xfId="81"/>
    <cellStyle name="入力 3" xfId="82"/>
    <cellStyle name="標準" xfId="0" builtinId="0"/>
    <cellStyle name="標準 2" xfId="83"/>
    <cellStyle name="標準 3" xfId="84"/>
    <cellStyle name="標準_⑯分析・収支(H15実)" xfId="85"/>
    <cellStyle name="標準_地方債分析" xfId="86"/>
    <cellStyle name="未定義" xfId="87"/>
    <cellStyle name="良い 2" xfId="88"/>
    <cellStyle name="良い 3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CO44"/>
  <sheetViews>
    <sheetView tabSelected="1" defaultGridColor="0" view="pageBreakPreview" colorId="22" zoomScale="60" zoomScaleNormal="60" workbookViewId="0">
      <selection activeCell="B1" sqref="B1"/>
    </sheetView>
  </sheetViews>
  <sheetFormatPr defaultColWidth="13.375" defaultRowHeight="13.5" x14ac:dyDescent="0.15"/>
  <cols>
    <col min="1" max="1" width="2.375" style="1" customWidth="1"/>
    <col min="2" max="2" width="15" style="1" customWidth="1"/>
    <col min="3" max="4" width="15.625" style="1" customWidth="1"/>
    <col min="5" max="5" width="11.125" style="1" bestFit="1" customWidth="1"/>
    <col min="6" max="7" width="15.625" style="1" customWidth="1"/>
    <col min="8" max="8" width="11.125" style="1" bestFit="1" customWidth="1"/>
    <col min="9" max="12" width="15.625" style="1" customWidth="1"/>
    <col min="13" max="13" width="18.125" style="1" customWidth="1"/>
    <col min="14" max="14" width="18" style="1" bestFit="1" customWidth="1"/>
    <col min="15" max="15" width="15.625" style="1" customWidth="1"/>
    <col min="16" max="16" width="15.5" style="1" customWidth="1"/>
    <col min="17" max="18" width="15.625" style="1" customWidth="1"/>
    <col min="19" max="19" width="9.625" style="1" customWidth="1"/>
    <col min="20" max="20" width="10" style="1" customWidth="1"/>
    <col min="21" max="21" width="9.875" style="1" customWidth="1"/>
    <col min="22" max="22" width="10" style="1" customWidth="1"/>
    <col min="23" max="23" width="9.875" style="1" customWidth="1"/>
    <col min="24" max="24" width="15.625" style="1" customWidth="1"/>
    <col min="25" max="25" width="15.5" style="1" customWidth="1"/>
    <col min="26" max="26" width="9.5" style="1" customWidth="1"/>
    <col min="27" max="28" width="15.625" style="1" customWidth="1"/>
    <col min="29" max="29" width="11.125" style="1" bestFit="1" customWidth="1"/>
    <col min="30" max="31" width="14.5" style="1" customWidth="1"/>
    <col min="32" max="32" width="14.5" style="83" customWidth="1"/>
    <col min="33" max="33" width="14.5" style="1" customWidth="1"/>
    <col min="34" max="35" width="16.5" style="1" customWidth="1"/>
    <col min="36" max="36" width="11.625" style="1" customWidth="1"/>
    <col min="37" max="40" width="11.25" style="1" customWidth="1"/>
    <col min="41" max="57" width="13.375" style="1"/>
    <col min="58" max="58" width="11.375" style="1" customWidth="1"/>
    <col min="59" max="59" width="10.875" style="1" customWidth="1"/>
    <col min="60" max="61" width="13.375" style="1"/>
    <col min="62" max="62" width="11.125" style="1" customWidth="1"/>
    <col min="63" max="16384" width="13.375" style="1"/>
  </cols>
  <sheetData>
    <row r="1" spans="2:93" ht="25.5" x14ac:dyDescent="0.25">
      <c r="C1" s="82" t="s">
        <v>342</v>
      </c>
      <c r="D1" s="967"/>
      <c r="E1" s="967"/>
      <c r="F1" s="967"/>
      <c r="G1" s="967"/>
      <c r="H1" s="967"/>
      <c r="I1" s="2"/>
      <c r="J1" s="2"/>
      <c r="K1" s="2"/>
      <c r="L1" s="2"/>
      <c r="Q1" s="82" t="str">
        <f>C1</f>
        <v>令和元年度市町村普通会計決算状況一覧表</v>
      </c>
      <c r="R1" s="82"/>
      <c r="X1" s="18"/>
      <c r="Y1" s="18"/>
      <c r="Z1" s="18"/>
      <c r="AH1" s="82" t="str">
        <f>C1</f>
        <v>令和元年度市町村普通会計決算状況一覧表</v>
      </c>
      <c r="AI1" s="82"/>
    </row>
    <row r="2" spans="2:93" ht="25.5" x14ac:dyDescent="0.25">
      <c r="C2" s="82"/>
      <c r="D2" s="967"/>
      <c r="E2" s="967"/>
      <c r="F2" s="967"/>
      <c r="G2" s="967"/>
      <c r="H2" s="967"/>
      <c r="I2" s="2"/>
      <c r="J2" s="2"/>
      <c r="K2" s="2"/>
      <c r="L2" s="2"/>
      <c r="N2" s="1353"/>
      <c r="O2" s="1353"/>
      <c r="P2" s="1353"/>
      <c r="Q2" s="82"/>
      <c r="R2" s="82"/>
      <c r="X2" s="18"/>
      <c r="Y2" s="18"/>
      <c r="Z2" s="18"/>
      <c r="AH2" s="82"/>
      <c r="AI2" s="82"/>
    </row>
    <row r="3" spans="2:93" s="442" customFormat="1" ht="22.5" customHeight="1" thickBot="1" x14ac:dyDescent="0.2">
      <c r="B3" s="443"/>
      <c r="C3" s="444"/>
      <c r="D3" s="444"/>
      <c r="E3" s="444"/>
      <c r="F3" s="444"/>
      <c r="G3" s="444"/>
      <c r="H3" s="444"/>
      <c r="I3" s="445"/>
      <c r="J3" s="445"/>
      <c r="K3" s="445"/>
      <c r="L3" s="445"/>
      <c r="M3" s="443"/>
      <c r="N3" s="443"/>
      <c r="O3" s="1967" t="s">
        <v>332</v>
      </c>
      <c r="P3" s="1967"/>
      <c r="Q3" s="446"/>
      <c r="R3" s="446"/>
      <c r="S3" s="446"/>
      <c r="V3" s="1972"/>
      <c r="W3" s="1972"/>
      <c r="X3" s="445"/>
      <c r="Y3" s="445"/>
      <c r="Z3" s="445"/>
      <c r="AA3" s="443"/>
      <c r="AB3" s="443"/>
      <c r="AC3" s="443"/>
      <c r="AD3" s="443"/>
      <c r="AF3" s="1967" t="s">
        <v>69</v>
      </c>
      <c r="AG3" s="1967"/>
      <c r="AH3" s="446"/>
      <c r="AI3" s="448"/>
      <c r="AJ3" s="448"/>
      <c r="AK3" s="447"/>
      <c r="AL3" s="447"/>
      <c r="AM3" s="1966" t="s">
        <v>69</v>
      </c>
      <c r="AN3" s="1966"/>
    </row>
    <row r="4" spans="2:93" s="53" customFormat="1" ht="41.25" customHeight="1" x14ac:dyDescent="0.15">
      <c r="B4" s="11"/>
      <c r="C4" s="1961" t="s">
        <v>21</v>
      </c>
      <c r="D4" s="1962"/>
      <c r="E4" s="1962"/>
      <c r="F4" s="1963" t="s">
        <v>23</v>
      </c>
      <c r="G4" s="1962"/>
      <c r="H4" s="1964"/>
      <c r="I4" s="1963" t="s">
        <v>226</v>
      </c>
      <c r="J4" s="1965"/>
      <c r="K4" s="1963" t="s">
        <v>1</v>
      </c>
      <c r="L4" s="1965"/>
      <c r="M4" s="1963" t="s">
        <v>2</v>
      </c>
      <c r="N4" s="1965"/>
      <c r="O4" s="1968" t="s">
        <v>64</v>
      </c>
      <c r="P4" s="1969"/>
      <c r="Q4" s="1965" t="s">
        <v>24</v>
      </c>
      <c r="R4" s="1965"/>
      <c r="S4" s="1973"/>
      <c r="T4" s="1980" t="s">
        <v>68</v>
      </c>
      <c r="U4" s="1981"/>
      <c r="V4" s="1970" t="s">
        <v>66</v>
      </c>
      <c r="W4" s="1971"/>
      <c r="X4" s="1970" t="s">
        <v>0</v>
      </c>
      <c r="Y4" s="1974"/>
      <c r="Z4" s="1975"/>
      <c r="AA4" s="1976" t="s">
        <v>336</v>
      </c>
      <c r="AB4" s="1974"/>
      <c r="AC4" s="1975"/>
      <c r="AD4" s="1977" t="s">
        <v>99</v>
      </c>
      <c r="AE4" s="1977"/>
      <c r="AF4" s="1978" t="s">
        <v>100</v>
      </c>
      <c r="AG4" s="1979"/>
      <c r="AH4" s="1965" t="s">
        <v>63</v>
      </c>
      <c r="AI4" s="1962"/>
      <c r="AJ4" s="1962"/>
      <c r="AK4" s="1984" t="s">
        <v>65</v>
      </c>
      <c r="AL4" s="1985"/>
      <c r="AM4" s="1982" t="s">
        <v>67</v>
      </c>
      <c r="AN4" s="1983"/>
      <c r="CO4" s="442"/>
    </row>
    <row r="5" spans="2:93" s="53" customFormat="1" ht="41.25" customHeight="1" thickBot="1" x14ac:dyDescent="0.2">
      <c r="B5" s="12"/>
      <c r="C5" s="54" t="s">
        <v>340</v>
      </c>
      <c r="D5" s="1239" t="s">
        <v>341</v>
      </c>
      <c r="E5" s="55" t="s">
        <v>22</v>
      </c>
      <c r="F5" s="968" t="str">
        <f>$C$5</f>
        <v>令和元年度</v>
      </c>
      <c r="G5" s="1239" t="str">
        <f>$D$5</f>
        <v>平成30年度</v>
      </c>
      <c r="H5" s="55" t="s">
        <v>22</v>
      </c>
      <c r="I5" s="968" t="str">
        <f>$C$5</f>
        <v>令和元年度</v>
      </c>
      <c r="J5" s="1239" t="str">
        <f>$D$5</f>
        <v>平成30年度</v>
      </c>
      <c r="K5" s="968" t="str">
        <f>$C$5</f>
        <v>令和元年度</v>
      </c>
      <c r="L5" s="1239" t="str">
        <f>$D$5</f>
        <v>平成30年度</v>
      </c>
      <c r="M5" s="968" t="str">
        <f>$C$5</f>
        <v>令和元年度</v>
      </c>
      <c r="N5" s="1239" t="str">
        <f>$D$5</f>
        <v>平成30年度</v>
      </c>
      <c r="O5" s="968" t="str">
        <f t="shared" ref="O5" si="0">$C$5</f>
        <v>令和元年度</v>
      </c>
      <c r="P5" s="1915" t="str">
        <f t="shared" ref="P5" si="1">$D$5</f>
        <v>平成30年度</v>
      </c>
      <c r="Q5" s="969" t="str">
        <f t="shared" ref="Q5" si="2">$C$5</f>
        <v>令和元年度</v>
      </c>
      <c r="R5" s="1239" t="str">
        <f t="shared" ref="R5" si="3">$D$5</f>
        <v>平成30年度</v>
      </c>
      <c r="S5" s="55" t="s">
        <v>22</v>
      </c>
      <c r="T5" s="1957" t="str">
        <f t="shared" ref="T5" si="4">$C$5</f>
        <v>令和元年度</v>
      </c>
      <c r="U5" s="1958" t="str">
        <f t="shared" ref="U5" si="5">$D$5</f>
        <v>平成30年度</v>
      </c>
      <c r="V5" s="1957" t="str">
        <f t="shared" ref="V5" si="6">$C$5</f>
        <v>令和元年度</v>
      </c>
      <c r="W5" s="1958" t="str">
        <f t="shared" ref="W5" si="7">$D$5</f>
        <v>平成30年度</v>
      </c>
      <c r="X5" s="968" t="str">
        <f>$C$5</f>
        <v>令和元年度</v>
      </c>
      <c r="Y5" s="1239" t="str">
        <f>$D$5</f>
        <v>平成30年度</v>
      </c>
      <c r="Z5" s="55" t="s">
        <v>22</v>
      </c>
      <c r="AA5" s="968" t="str">
        <f>$C$5</f>
        <v>令和元年度</v>
      </c>
      <c r="AB5" s="1239" t="str">
        <f>$D$5</f>
        <v>平成30年度</v>
      </c>
      <c r="AC5" s="55" t="s">
        <v>22</v>
      </c>
      <c r="AD5" s="1235" t="str">
        <f t="shared" ref="AD5" si="8">$C$5</f>
        <v>令和元年度</v>
      </c>
      <c r="AE5" s="1240" t="str">
        <f t="shared" ref="AE5" si="9">$D$5</f>
        <v>平成30年度</v>
      </c>
      <c r="AF5" s="1236" t="str">
        <f t="shared" ref="AF5" si="10">$C$5</f>
        <v>令和元年度</v>
      </c>
      <c r="AG5" s="1241" t="str">
        <f t="shared" ref="AG5" si="11">$D$5</f>
        <v>平成30年度</v>
      </c>
      <c r="AH5" s="969" t="str">
        <f t="shared" ref="AH5" si="12">$C$5</f>
        <v>令和元年度</v>
      </c>
      <c r="AI5" s="1239" t="str">
        <f t="shared" ref="AI5" si="13">$D$5</f>
        <v>平成30年度</v>
      </c>
      <c r="AJ5" s="631" t="s">
        <v>22</v>
      </c>
      <c r="AK5" s="1237" t="str">
        <f t="shared" ref="AK5" si="14">$C$5</f>
        <v>令和元年度</v>
      </c>
      <c r="AL5" s="1242" t="str">
        <f t="shared" ref="AL5" si="15">$D$5</f>
        <v>平成30年度</v>
      </c>
      <c r="AM5" s="1238" t="str">
        <f t="shared" ref="AM5" si="16">$C$5</f>
        <v>令和元年度</v>
      </c>
      <c r="AN5" s="1243" t="str">
        <f t="shared" ref="AN5" si="17">$D$5</f>
        <v>平成30年度</v>
      </c>
    </row>
    <row r="6" spans="2:93" ht="41.25" customHeight="1" x14ac:dyDescent="0.15">
      <c r="B6" s="1227" t="s">
        <v>3</v>
      </c>
      <c r="C6" s="57">
        <v>170912414</v>
      </c>
      <c r="D6" s="1478">
        <v>166124962</v>
      </c>
      <c r="E6" s="86">
        <f t="shared" ref="E6:E22" si="18">(C6/D6-1)</f>
        <v>2.8818378300065506E-2</v>
      </c>
      <c r="F6" s="1485">
        <v>166658376</v>
      </c>
      <c r="G6" s="1478">
        <v>162482080</v>
      </c>
      <c r="H6" s="86">
        <f>(F6/G6-1)</f>
        <v>2.5703117537638542E-2</v>
      </c>
      <c r="I6" s="1504">
        <f>C6-F6</f>
        <v>4254038</v>
      </c>
      <c r="J6" s="1495">
        <f>D6-G6</f>
        <v>3642882</v>
      </c>
      <c r="K6" s="1504">
        <v>2769128</v>
      </c>
      <c r="L6" s="1495">
        <v>2173259</v>
      </c>
      <c r="M6" s="1518">
        <v>595869</v>
      </c>
      <c r="N6" s="1512">
        <v>61481</v>
      </c>
      <c r="O6" s="1518">
        <v>-323851</v>
      </c>
      <c r="P6" s="1916">
        <v>1561896</v>
      </c>
      <c r="Q6" s="1908">
        <v>101552669</v>
      </c>
      <c r="R6" s="1478">
        <v>101602548</v>
      </c>
      <c r="S6" s="1528">
        <f>(Q6/R6-1)</f>
        <v>-4.9092272764650335E-4</v>
      </c>
      <c r="T6" s="1540">
        <v>0.83</v>
      </c>
      <c r="U6" s="1535">
        <v>0.83</v>
      </c>
      <c r="V6" s="1548">
        <f>K6/Q6*100</f>
        <v>2.7267899773269377</v>
      </c>
      <c r="W6" s="1253">
        <f>L6/R6*100</f>
        <v>2.1389808058750654</v>
      </c>
      <c r="X6" s="1557">
        <v>234584827</v>
      </c>
      <c r="Y6" s="1564">
        <v>236035514</v>
      </c>
      <c r="Z6" s="1528">
        <f t="shared" ref="Z6:Z23" si="19">(X6/Y6-1)</f>
        <v>-6.1460539366122724E-3</v>
      </c>
      <c r="AA6" s="1557">
        <v>19254431</v>
      </c>
      <c r="AB6" s="1564">
        <v>19660097</v>
      </c>
      <c r="AC6" s="1528">
        <f t="shared" ref="AC6:AC23" si="20">(AA6/AB6-1)</f>
        <v>-2.0633977543447535E-2</v>
      </c>
      <c r="AD6" s="1575">
        <v>7352574</v>
      </c>
      <c r="AE6" s="1569">
        <v>8272294</v>
      </c>
      <c r="AF6" s="1575">
        <v>4721754</v>
      </c>
      <c r="AG6" s="1244">
        <v>4062430</v>
      </c>
      <c r="AH6" s="88">
        <v>46503103</v>
      </c>
      <c r="AI6" s="1564">
        <v>44288962</v>
      </c>
      <c r="AJ6" s="1590">
        <f t="shared" ref="AJ6:AJ23" si="21">(AH6/AI6-1)</f>
        <v>4.9993065992379737E-2</v>
      </c>
      <c r="AK6" s="1598">
        <v>91</v>
      </c>
      <c r="AL6" s="1245">
        <v>89.5</v>
      </c>
      <c r="AM6" s="1950">
        <v>18.100000000000001</v>
      </c>
      <c r="AN6" s="1607">
        <v>18.399999999999999</v>
      </c>
    </row>
    <row r="7" spans="2:93" ht="41.25" customHeight="1" x14ac:dyDescent="0.15">
      <c r="B7" s="1228" t="s">
        <v>4</v>
      </c>
      <c r="C7" s="58">
        <v>67104350</v>
      </c>
      <c r="D7" s="1479">
        <v>68634419</v>
      </c>
      <c r="E7" s="87">
        <f t="shared" si="18"/>
        <v>-2.2293027642588448E-2</v>
      </c>
      <c r="F7" s="1486">
        <v>64594693</v>
      </c>
      <c r="G7" s="1479">
        <v>66671485</v>
      </c>
      <c r="H7" s="87">
        <f t="shared" ref="H7:H23" si="22">(F7/G7-1)</f>
        <v>-3.1149628660588569E-2</v>
      </c>
      <c r="I7" s="1505">
        <f t="shared" ref="I7:J21" si="23">C7-F7</f>
        <v>2509657</v>
      </c>
      <c r="J7" s="1496">
        <f t="shared" si="23"/>
        <v>1962934</v>
      </c>
      <c r="K7" s="1505">
        <v>2277291</v>
      </c>
      <c r="L7" s="1496">
        <v>1758506</v>
      </c>
      <c r="M7" s="1505">
        <v>518785</v>
      </c>
      <c r="N7" s="1496">
        <v>1339409</v>
      </c>
      <c r="O7" s="1519">
        <v>821470</v>
      </c>
      <c r="P7" s="1917">
        <v>1733543</v>
      </c>
      <c r="Q7" s="1909">
        <v>38399212</v>
      </c>
      <c r="R7" s="1479">
        <v>38575853</v>
      </c>
      <c r="S7" s="1529">
        <f t="shared" ref="S7:S23" si="24">(Q7/R7-1)</f>
        <v>-4.5790562298130277E-3</v>
      </c>
      <c r="T7" s="1541">
        <v>0.75</v>
      </c>
      <c r="U7" s="1536">
        <v>0.75</v>
      </c>
      <c r="V7" s="1549">
        <f t="shared" ref="V7:W15" si="25">K7/Q7*100</f>
        <v>5.9305670126772396</v>
      </c>
      <c r="W7" s="1247">
        <f t="shared" si="25"/>
        <v>4.5585667282587377</v>
      </c>
      <c r="X7" s="1558">
        <v>108874896</v>
      </c>
      <c r="Y7" s="1565">
        <v>111146763</v>
      </c>
      <c r="Z7" s="1529">
        <f t="shared" si="19"/>
        <v>-2.044024440010006E-2</v>
      </c>
      <c r="AA7" s="1558">
        <v>4205653</v>
      </c>
      <c r="AB7" s="1565">
        <v>3015566</v>
      </c>
      <c r="AC7" s="1529">
        <f t="shared" si="20"/>
        <v>0.39464796990017792</v>
      </c>
      <c r="AD7" s="1576">
        <v>1370975</v>
      </c>
      <c r="AE7" s="1570">
        <v>570816</v>
      </c>
      <c r="AF7" s="1576">
        <v>951602</v>
      </c>
      <c r="AG7" s="1246">
        <v>451445</v>
      </c>
      <c r="AH7" s="89">
        <v>10784585</v>
      </c>
      <c r="AI7" s="1565">
        <v>12578055</v>
      </c>
      <c r="AJ7" s="1591">
        <f t="shared" si="21"/>
        <v>-0.14258722831153148</v>
      </c>
      <c r="AK7" s="1599">
        <v>86.9</v>
      </c>
      <c r="AL7" s="1247">
        <v>87.4</v>
      </c>
      <c r="AM7" s="1951">
        <v>20.100000000000001</v>
      </c>
      <c r="AN7" s="1608">
        <v>20.100000000000001</v>
      </c>
    </row>
    <row r="8" spans="2:93" ht="41.25" customHeight="1" x14ac:dyDescent="0.15">
      <c r="B8" s="1228" t="s">
        <v>5</v>
      </c>
      <c r="C8" s="58">
        <v>18427550</v>
      </c>
      <c r="D8" s="1479">
        <v>19273341</v>
      </c>
      <c r="E8" s="87">
        <f t="shared" si="18"/>
        <v>-4.388398461896148E-2</v>
      </c>
      <c r="F8" s="1486">
        <v>17357860</v>
      </c>
      <c r="G8" s="1479">
        <v>18326773</v>
      </c>
      <c r="H8" s="87">
        <f t="shared" si="22"/>
        <v>-5.286871834992446E-2</v>
      </c>
      <c r="I8" s="1505">
        <f t="shared" si="23"/>
        <v>1069690</v>
      </c>
      <c r="J8" s="1496">
        <f t="shared" si="23"/>
        <v>946568</v>
      </c>
      <c r="K8" s="1505">
        <v>1033557</v>
      </c>
      <c r="L8" s="1496">
        <v>882623</v>
      </c>
      <c r="M8" s="1519">
        <v>150934</v>
      </c>
      <c r="N8" s="1513">
        <v>329676</v>
      </c>
      <c r="O8" s="1519">
        <v>353966</v>
      </c>
      <c r="P8" s="1917">
        <v>329702</v>
      </c>
      <c r="Q8" s="1909">
        <v>10345771</v>
      </c>
      <c r="R8" s="1479">
        <v>10408311</v>
      </c>
      <c r="S8" s="1529">
        <f t="shared" si="24"/>
        <v>-6.0086598104149846E-3</v>
      </c>
      <c r="T8" s="1541">
        <v>0.69</v>
      </c>
      <c r="U8" s="1536">
        <v>0.69</v>
      </c>
      <c r="V8" s="1549">
        <f t="shared" si="25"/>
        <v>9.9901399325386198</v>
      </c>
      <c r="W8" s="1247">
        <f t="shared" si="25"/>
        <v>8.479982967457449</v>
      </c>
      <c r="X8" s="1558">
        <v>17330787</v>
      </c>
      <c r="Y8" s="1565">
        <v>17343218</v>
      </c>
      <c r="Z8" s="1529">
        <f t="shared" si="19"/>
        <v>-7.1676432828093883E-4</v>
      </c>
      <c r="AA8" s="1558">
        <v>1532817</v>
      </c>
      <c r="AB8" s="1565">
        <v>1328191</v>
      </c>
      <c r="AC8" s="1529">
        <f t="shared" si="20"/>
        <v>0.15406368511757718</v>
      </c>
      <c r="AD8" s="1576">
        <v>462376</v>
      </c>
      <c r="AE8" s="1570">
        <v>259344</v>
      </c>
      <c r="AF8" s="1576">
        <v>28442</v>
      </c>
      <c r="AG8" s="1246">
        <v>28439</v>
      </c>
      <c r="AH8" s="89">
        <v>2892387</v>
      </c>
      <c r="AI8" s="1565">
        <v>3834378</v>
      </c>
      <c r="AJ8" s="1591">
        <f t="shared" si="21"/>
        <v>-0.24566983223876204</v>
      </c>
      <c r="AK8" s="1599">
        <v>91.3</v>
      </c>
      <c r="AL8" s="1247">
        <v>91.1</v>
      </c>
      <c r="AM8" s="1951">
        <v>11.7</v>
      </c>
      <c r="AN8" s="1608">
        <v>11.8</v>
      </c>
    </row>
    <row r="9" spans="2:93" ht="41.25" customHeight="1" x14ac:dyDescent="0.15">
      <c r="B9" s="1228" t="s">
        <v>6</v>
      </c>
      <c r="C9" s="58">
        <v>24159293</v>
      </c>
      <c r="D9" s="1479">
        <v>21854600</v>
      </c>
      <c r="E9" s="87">
        <f t="shared" si="18"/>
        <v>0.10545573929515983</v>
      </c>
      <c r="F9" s="1486">
        <v>23142263</v>
      </c>
      <c r="G9" s="1479">
        <v>20942178</v>
      </c>
      <c r="H9" s="87">
        <f t="shared" si="22"/>
        <v>0.10505521440988619</v>
      </c>
      <c r="I9" s="1505">
        <f t="shared" si="23"/>
        <v>1017030</v>
      </c>
      <c r="J9" s="1496">
        <f t="shared" si="23"/>
        <v>912422</v>
      </c>
      <c r="K9" s="1505">
        <v>793125</v>
      </c>
      <c r="L9" s="1496">
        <v>874349</v>
      </c>
      <c r="M9" s="1519">
        <v>-81224</v>
      </c>
      <c r="N9" s="1513">
        <v>15313</v>
      </c>
      <c r="O9" s="1519">
        <v>189728</v>
      </c>
      <c r="P9" s="1917">
        <v>37970</v>
      </c>
      <c r="Q9" s="1909">
        <v>12166568</v>
      </c>
      <c r="R9" s="1479">
        <v>12150454</v>
      </c>
      <c r="S9" s="1529">
        <f t="shared" si="24"/>
        <v>1.3262055886964497E-3</v>
      </c>
      <c r="T9" s="1541">
        <v>0.47</v>
      </c>
      <c r="U9" s="1536">
        <v>0.46</v>
      </c>
      <c r="V9" s="1549">
        <f t="shared" si="25"/>
        <v>6.5188884819449493</v>
      </c>
      <c r="W9" s="1247">
        <f t="shared" si="25"/>
        <v>7.1960191775550113</v>
      </c>
      <c r="X9" s="1558">
        <v>22968094</v>
      </c>
      <c r="Y9" s="1565">
        <v>22591516</v>
      </c>
      <c r="Z9" s="1529">
        <f t="shared" si="19"/>
        <v>1.6669000876258222E-2</v>
      </c>
      <c r="AA9" s="1558">
        <v>6534486</v>
      </c>
      <c r="AB9" s="1565">
        <v>6402952</v>
      </c>
      <c r="AC9" s="1529">
        <f t="shared" si="20"/>
        <v>2.0542712174009825E-2</v>
      </c>
      <c r="AD9" s="1576">
        <v>2981638</v>
      </c>
      <c r="AE9" s="1570">
        <v>2743966</v>
      </c>
      <c r="AF9" s="1576">
        <v>1213611</v>
      </c>
      <c r="AG9" s="1246">
        <v>1213251</v>
      </c>
      <c r="AH9" s="89">
        <v>3254541</v>
      </c>
      <c r="AI9" s="1565">
        <v>1327248</v>
      </c>
      <c r="AJ9" s="1591">
        <f t="shared" si="21"/>
        <v>1.4520971212614371</v>
      </c>
      <c r="AK9" s="1599">
        <v>88.9</v>
      </c>
      <c r="AL9" s="1247">
        <v>89.6</v>
      </c>
      <c r="AM9" s="1951">
        <v>15.7</v>
      </c>
      <c r="AN9" s="1608">
        <v>15.2</v>
      </c>
    </row>
    <row r="10" spans="2:93" ht="41.25" customHeight="1" x14ac:dyDescent="0.15">
      <c r="B10" s="1228" t="s">
        <v>7</v>
      </c>
      <c r="C10" s="58">
        <v>13754125</v>
      </c>
      <c r="D10" s="1479">
        <v>13158720</v>
      </c>
      <c r="E10" s="87">
        <f t="shared" si="18"/>
        <v>4.5247942049074785E-2</v>
      </c>
      <c r="F10" s="1486">
        <v>12806109</v>
      </c>
      <c r="G10" s="1479">
        <v>12371185</v>
      </c>
      <c r="H10" s="87">
        <f t="shared" si="22"/>
        <v>3.5156211793777148E-2</v>
      </c>
      <c r="I10" s="1505">
        <f t="shared" si="23"/>
        <v>948016</v>
      </c>
      <c r="J10" s="1496">
        <f t="shared" si="23"/>
        <v>787535</v>
      </c>
      <c r="K10" s="1505">
        <v>781910</v>
      </c>
      <c r="L10" s="1496">
        <v>756986</v>
      </c>
      <c r="M10" s="1519">
        <v>24924</v>
      </c>
      <c r="N10" s="1513">
        <v>-130530</v>
      </c>
      <c r="O10" s="1519">
        <v>-178122</v>
      </c>
      <c r="P10" s="1917">
        <v>75105</v>
      </c>
      <c r="Q10" s="1909">
        <v>7744379</v>
      </c>
      <c r="R10" s="1479">
        <v>7651467</v>
      </c>
      <c r="S10" s="1529">
        <f t="shared" si="24"/>
        <v>1.2143030872380445E-2</v>
      </c>
      <c r="T10" s="1541">
        <v>0.77</v>
      </c>
      <c r="U10" s="1536">
        <v>0.76</v>
      </c>
      <c r="V10" s="1549">
        <f t="shared" si="25"/>
        <v>10.096484172585045</v>
      </c>
      <c r="W10" s="1247">
        <f t="shared" si="25"/>
        <v>9.8933446357410944</v>
      </c>
      <c r="X10" s="1558">
        <v>9853416</v>
      </c>
      <c r="Y10" s="1565">
        <v>10133132</v>
      </c>
      <c r="Z10" s="1529">
        <f t="shared" si="19"/>
        <v>-2.7604101081482035E-2</v>
      </c>
      <c r="AA10" s="1558">
        <v>4444757</v>
      </c>
      <c r="AB10" s="1565">
        <v>4764901</v>
      </c>
      <c r="AC10" s="1529">
        <f t="shared" si="20"/>
        <v>-6.7187964660755828E-2</v>
      </c>
      <c r="AD10" s="1576">
        <v>2105789</v>
      </c>
      <c r="AE10" s="1570">
        <v>2351440</v>
      </c>
      <c r="AF10" s="1576">
        <v>441529</v>
      </c>
      <c r="AG10" s="1584">
        <v>631059</v>
      </c>
      <c r="AH10" s="90">
        <v>568463</v>
      </c>
      <c r="AI10" s="1566">
        <v>735342</v>
      </c>
      <c r="AJ10" s="1591">
        <f t="shared" si="21"/>
        <v>-0.22694066162411508</v>
      </c>
      <c r="AK10" s="1599">
        <v>85.7</v>
      </c>
      <c r="AL10" s="1247">
        <v>85.1</v>
      </c>
      <c r="AM10" s="1951">
        <v>9.1999999999999993</v>
      </c>
      <c r="AN10" s="1608">
        <v>9.9</v>
      </c>
    </row>
    <row r="11" spans="2:93" ht="41.25" customHeight="1" x14ac:dyDescent="0.15">
      <c r="B11" s="1228" t="s">
        <v>8</v>
      </c>
      <c r="C11" s="58">
        <v>21004135</v>
      </c>
      <c r="D11" s="1479">
        <v>21570722</v>
      </c>
      <c r="E11" s="87">
        <f t="shared" si="18"/>
        <v>-2.6266482874333086E-2</v>
      </c>
      <c r="F11" s="1486">
        <v>20119597</v>
      </c>
      <c r="G11" s="1479">
        <v>20805394</v>
      </c>
      <c r="H11" s="87">
        <f t="shared" si="22"/>
        <v>-3.2962461561650835E-2</v>
      </c>
      <c r="I11" s="1505">
        <f t="shared" si="23"/>
        <v>884538</v>
      </c>
      <c r="J11" s="1496">
        <f t="shared" si="23"/>
        <v>765328</v>
      </c>
      <c r="K11" s="1505">
        <v>573658</v>
      </c>
      <c r="L11" s="1496">
        <v>623732</v>
      </c>
      <c r="M11" s="1519">
        <v>-50074</v>
      </c>
      <c r="N11" s="1513">
        <v>64719</v>
      </c>
      <c r="O11" s="1519">
        <v>-48477</v>
      </c>
      <c r="P11" s="1917">
        <v>66328</v>
      </c>
      <c r="Q11" s="1909">
        <v>12455028</v>
      </c>
      <c r="R11" s="1479">
        <v>12413372</v>
      </c>
      <c r="S11" s="1529">
        <f t="shared" si="24"/>
        <v>3.3557360562463945E-3</v>
      </c>
      <c r="T11" s="1541">
        <v>0.69</v>
      </c>
      <c r="U11" s="1536">
        <v>0.69</v>
      </c>
      <c r="V11" s="1549">
        <f t="shared" si="25"/>
        <v>4.6058346878064027</v>
      </c>
      <c r="W11" s="1247">
        <f t="shared" si="25"/>
        <v>5.024678226029156</v>
      </c>
      <c r="X11" s="1558">
        <v>30513657</v>
      </c>
      <c r="Y11" s="1565">
        <v>30851792</v>
      </c>
      <c r="Z11" s="1529">
        <f t="shared" si="19"/>
        <v>-1.0959979245289908E-2</v>
      </c>
      <c r="AA11" s="1558">
        <v>3614376</v>
      </c>
      <c r="AB11" s="1565">
        <v>3994067</v>
      </c>
      <c r="AC11" s="1529">
        <f t="shared" si="20"/>
        <v>-9.5063753312100152E-2</v>
      </c>
      <c r="AD11" s="1576">
        <v>1546519</v>
      </c>
      <c r="AE11" s="1570">
        <v>1544922</v>
      </c>
      <c r="AF11" s="1576">
        <v>536976</v>
      </c>
      <c r="AG11" s="1246">
        <v>536866</v>
      </c>
      <c r="AH11" s="89">
        <v>982015</v>
      </c>
      <c r="AI11" s="1565">
        <v>874640</v>
      </c>
      <c r="AJ11" s="1591">
        <f t="shared" si="21"/>
        <v>0.12276479465837364</v>
      </c>
      <c r="AK11" s="1599">
        <v>88.6</v>
      </c>
      <c r="AL11" s="1247">
        <v>86.1</v>
      </c>
      <c r="AM11" s="1951">
        <v>16</v>
      </c>
      <c r="AN11" s="1608">
        <v>15.4</v>
      </c>
    </row>
    <row r="12" spans="2:93" ht="41.25" customHeight="1" x14ac:dyDescent="0.15">
      <c r="B12" s="1229" t="s">
        <v>9</v>
      </c>
      <c r="C12" s="1468">
        <v>22111284</v>
      </c>
      <c r="D12" s="1480">
        <v>22580553</v>
      </c>
      <c r="E12" s="87">
        <f t="shared" si="18"/>
        <v>-2.078199767738198E-2</v>
      </c>
      <c r="F12" s="1487">
        <v>20292237</v>
      </c>
      <c r="G12" s="1480">
        <v>20696427</v>
      </c>
      <c r="H12" s="87">
        <f t="shared" si="22"/>
        <v>-1.9529457910778536E-2</v>
      </c>
      <c r="I12" s="1506">
        <f t="shared" si="23"/>
        <v>1819047</v>
      </c>
      <c r="J12" s="1497">
        <f t="shared" si="23"/>
        <v>1884126</v>
      </c>
      <c r="K12" s="1506">
        <v>1054783</v>
      </c>
      <c r="L12" s="1497">
        <v>1557492</v>
      </c>
      <c r="M12" s="1520">
        <v>-502709</v>
      </c>
      <c r="N12" s="1514">
        <v>15629</v>
      </c>
      <c r="O12" s="1520">
        <v>-502481</v>
      </c>
      <c r="P12" s="1918">
        <v>16026</v>
      </c>
      <c r="Q12" s="91">
        <v>13468763</v>
      </c>
      <c r="R12" s="1480">
        <v>13624741</v>
      </c>
      <c r="S12" s="1530">
        <f t="shared" si="24"/>
        <v>-1.1448144225273738E-2</v>
      </c>
      <c r="T12" s="1542">
        <v>0.59</v>
      </c>
      <c r="U12" s="1537">
        <v>0.59</v>
      </c>
      <c r="V12" s="1550">
        <f t="shared" si="25"/>
        <v>7.8313279400639839</v>
      </c>
      <c r="W12" s="1248">
        <f t="shared" si="25"/>
        <v>11.431351245502574</v>
      </c>
      <c r="X12" s="1559">
        <v>24797299</v>
      </c>
      <c r="Y12" s="1566">
        <v>25867033</v>
      </c>
      <c r="Z12" s="1530">
        <f t="shared" si="19"/>
        <v>-4.1355110189869815E-2</v>
      </c>
      <c r="AA12" s="1559">
        <v>7217332</v>
      </c>
      <c r="AB12" s="1566">
        <v>7011029</v>
      </c>
      <c r="AC12" s="1530">
        <f t="shared" si="20"/>
        <v>2.9425495173390326E-2</v>
      </c>
      <c r="AD12" s="1577">
        <v>2711553</v>
      </c>
      <c r="AE12" s="1571">
        <v>2711324</v>
      </c>
      <c r="AF12" s="1577">
        <v>1721661</v>
      </c>
      <c r="AG12" s="1584">
        <v>1721124</v>
      </c>
      <c r="AH12" s="90">
        <v>3145102</v>
      </c>
      <c r="AI12" s="1566">
        <v>3157414</v>
      </c>
      <c r="AJ12" s="1592">
        <f t="shared" si="21"/>
        <v>-3.8993936176884292E-3</v>
      </c>
      <c r="AK12" s="1600">
        <v>86.9</v>
      </c>
      <c r="AL12" s="1248">
        <v>84.9</v>
      </c>
      <c r="AM12" s="1952">
        <v>16.100000000000001</v>
      </c>
      <c r="AN12" s="1609">
        <v>15.9</v>
      </c>
    </row>
    <row r="13" spans="2:93" ht="41.25" customHeight="1" x14ac:dyDescent="0.15">
      <c r="B13" s="1228" t="s">
        <v>10</v>
      </c>
      <c r="C13" s="58">
        <v>16742612</v>
      </c>
      <c r="D13" s="1479">
        <v>16908144</v>
      </c>
      <c r="E13" s="87">
        <f t="shared" si="18"/>
        <v>-9.7900751259274443E-3</v>
      </c>
      <c r="F13" s="1486">
        <v>16589963</v>
      </c>
      <c r="G13" s="1479">
        <v>16792005</v>
      </c>
      <c r="H13" s="87">
        <f t="shared" si="22"/>
        <v>-1.2032035483553027E-2</v>
      </c>
      <c r="I13" s="1505">
        <f t="shared" si="23"/>
        <v>152649</v>
      </c>
      <c r="J13" s="1496">
        <f t="shared" si="23"/>
        <v>116139</v>
      </c>
      <c r="K13" s="1505">
        <v>133784</v>
      </c>
      <c r="L13" s="1496">
        <v>105155</v>
      </c>
      <c r="M13" s="1519">
        <v>28629</v>
      </c>
      <c r="N13" s="1513">
        <v>-110047</v>
      </c>
      <c r="O13" s="1519">
        <v>-156961</v>
      </c>
      <c r="P13" s="1917">
        <v>-312243</v>
      </c>
      <c r="Q13" s="1909">
        <v>8422407</v>
      </c>
      <c r="R13" s="1479">
        <v>8396252</v>
      </c>
      <c r="S13" s="1529">
        <f t="shared" si="24"/>
        <v>3.1150803953954309E-3</v>
      </c>
      <c r="T13" s="1541">
        <v>0.6</v>
      </c>
      <c r="U13" s="1536">
        <v>0.6</v>
      </c>
      <c r="V13" s="1549">
        <f t="shared" si="25"/>
        <v>1.5884295308930096</v>
      </c>
      <c r="W13" s="1247">
        <f t="shared" si="25"/>
        <v>1.2524040488541792</v>
      </c>
      <c r="X13" s="1558">
        <v>18000454</v>
      </c>
      <c r="Y13" s="1565">
        <v>16101211</v>
      </c>
      <c r="Z13" s="1529">
        <f t="shared" si="19"/>
        <v>0.11795653134413309</v>
      </c>
      <c r="AA13" s="1558">
        <v>827721</v>
      </c>
      <c r="AB13" s="1565">
        <v>1046717</v>
      </c>
      <c r="AC13" s="1529">
        <f t="shared" si="20"/>
        <v>-0.20922178583131834</v>
      </c>
      <c r="AD13" s="1576">
        <v>416363</v>
      </c>
      <c r="AE13" s="1570">
        <v>601953</v>
      </c>
      <c r="AF13" s="1576">
        <v>25530</v>
      </c>
      <c r="AG13" s="1246">
        <v>25511</v>
      </c>
      <c r="AH13" s="89">
        <v>4248074</v>
      </c>
      <c r="AI13" s="1565">
        <v>4502809</v>
      </c>
      <c r="AJ13" s="1591">
        <f t="shared" si="21"/>
        <v>-5.6572463988590282E-2</v>
      </c>
      <c r="AK13" s="1599">
        <v>87.8</v>
      </c>
      <c r="AL13" s="1247">
        <v>88</v>
      </c>
      <c r="AM13" s="1951">
        <v>13.5</v>
      </c>
      <c r="AN13" s="1608">
        <v>13.1</v>
      </c>
    </row>
    <row r="14" spans="2:93" ht="41.25" customHeight="1" x14ac:dyDescent="0.15">
      <c r="B14" s="1229" t="s">
        <v>17</v>
      </c>
      <c r="C14" s="1468">
        <v>37983461</v>
      </c>
      <c r="D14" s="1480">
        <v>35826502</v>
      </c>
      <c r="E14" s="87">
        <f t="shared" si="18"/>
        <v>6.0205682374461222E-2</v>
      </c>
      <c r="F14" s="1487">
        <v>36324395</v>
      </c>
      <c r="G14" s="1480">
        <v>33505883</v>
      </c>
      <c r="H14" s="87">
        <f t="shared" si="22"/>
        <v>8.4119914105830418E-2</v>
      </c>
      <c r="I14" s="1507">
        <f t="shared" si="23"/>
        <v>1659066</v>
      </c>
      <c r="J14" s="1498">
        <f t="shared" si="23"/>
        <v>2320619</v>
      </c>
      <c r="K14" s="1507">
        <v>1452916</v>
      </c>
      <c r="L14" s="1498">
        <v>1802441</v>
      </c>
      <c r="M14" s="1521">
        <v>-349525</v>
      </c>
      <c r="N14" s="1515">
        <v>259921</v>
      </c>
      <c r="O14" s="1521">
        <v>-356845</v>
      </c>
      <c r="P14" s="1918">
        <v>1455332</v>
      </c>
      <c r="Q14" s="91">
        <v>21129785</v>
      </c>
      <c r="R14" s="1480">
        <v>21050256</v>
      </c>
      <c r="S14" s="1531">
        <f t="shared" si="24"/>
        <v>3.7780538155924859E-3</v>
      </c>
      <c r="T14" s="1543">
        <v>0.35</v>
      </c>
      <c r="U14" s="1537">
        <v>0.36</v>
      </c>
      <c r="V14" s="1551">
        <f t="shared" si="25"/>
        <v>6.87615136642422</v>
      </c>
      <c r="W14" s="1249">
        <f t="shared" si="25"/>
        <v>8.5625609493775272</v>
      </c>
      <c r="X14" s="1487">
        <v>43810471</v>
      </c>
      <c r="Y14" s="1480">
        <v>43492771</v>
      </c>
      <c r="Z14" s="1531">
        <f t="shared" si="19"/>
        <v>7.3046621931722733E-3</v>
      </c>
      <c r="AA14" s="1487">
        <v>22930603</v>
      </c>
      <c r="AB14" s="1480">
        <v>22590517</v>
      </c>
      <c r="AC14" s="1531">
        <f t="shared" si="20"/>
        <v>1.5054369937615775E-2</v>
      </c>
      <c r="AD14" s="1578">
        <v>3472339</v>
      </c>
      <c r="AE14" s="105">
        <v>3479659</v>
      </c>
      <c r="AF14" s="1578">
        <v>6059983</v>
      </c>
      <c r="AG14" s="1585">
        <v>5843817</v>
      </c>
      <c r="AH14" s="91">
        <v>2547079</v>
      </c>
      <c r="AI14" s="1480">
        <v>2764880</v>
      </c>
      <c r="AJ14" s="1593">
        <f t="shared" si="21"/>
        <v>-7.877412401261541E-2</v>
      </c>
      <c r="AK14" s="1601">
        <v>89.3</v>
      </c>
      <c r="AL14" s="1249">
        <v>86.7</v>
      </c>
      <c r="AM14" s="1551">
        <v>17.5</v>
      </c>
      <c r="AN14" s="1610">
        <v>16</v>
      </c>
    </row>
    <row r="15" spans="2:93" ht="41.25" customHeight="1" thickBot="1" x14ac:dyDescent="0.2">
      <c r="B15" s="1230" t="s">
        <v>20</v>
      </c>
      <c r="C15" s="1469">
        <v>42723014</v>
      </c>
      <c r="D15" s="1481">
        <v>41419068</v>
      </c>
      <c r="E15" s="1473">
        <f t="shared" si="18"/>
        <v>3.1481780323980191E-2</v>
      </c>
      <c r="F15" s="1488">
        <v>41165481</v>
      </c>
      <c r="G15" s="1483">
        <v>40267414</v>
      </c>
      <c r="H15" s="1473">
        <f t="shared" si="22"/>
        <v>2.2302574483675563E-2</v>
      </c>
      <c r="I15" s="1508">
        <f t="shared" si="23"/>
        <v>1557533</v>
      </c>
      <c r="J15" s="1499">
        <f t="shared" si="23"/>
        <v>1151654</v>
      </c>
      <c r="K15" s="1508">
        <v>1163102</v>
      </c>
      <c r="L15" s="1499">
        <v>942033</v>
      </c>
      <c r="M15" s="1522">
        <v>221069</v>
      </c>
      <c r="N15" s="1516">
        <v>-698286</v>
      </c>
      <c r="O15" s="1522">
        <v>748264</v>
      </c>
      <c r="P15" s="1919">
        <v>212435</v>
      </c>
      <c r="Q15" s="1910">
        <v>25017349</v>
      </c>
      <c r="R15" s="1481">
        <v>24727911</v>
      </c>
      <c r="S15" s="1532">
        <f t="shared" si="24"/>
        <v>1.1704911102276228E-2</v>
      </c>
      <c r="T15" s="1544">
        <v>0.65</v>
      </c>
      <c r="U15" s="1538">
        <v>0.64</v>
      </c>
      <c r="V15" s="1552">
        <f t="shared" si="25"/>
        <v>4.6491816538994595</v>
      </c>
      <c r="W15" s="1250">
        <f t="shared" si="25"/>
        <v>3.8095939442680784</v>
      </c>
      <c r="X15" s="1560">
        <v>60231157</v>
      </c>
      <c r="Y15" s="1567">
        <v>60135670</v>
      </c>
      <c r="Z15" s="1532">
        <f t="shared" si="19"/>
        <v>1.5878595848353161E-3</v>
      </c>
      <c r="AA15" s="1560">
        <v>10053975</v>
      </c>
      <c r="AB15" s="1567">
        <v>9908358</v>
      </c>
      <c r="AC15" s="1532">
        <f t="shared" si="20"/>
        <v>1.4696380570827117E-2</v>
      </c>
      <c r="AD15" s="1579">
        <v>3954124</v>
      </c>
      <c r="AE15" s="1572">
        <v>3940495</v>
      </c>
      <c r="AF15" s="1579">
        <v>788050</v>
      </c>
      <c r="AG15" s="1586">
        <v>787889</v>
      </c>
      <c r="AH15" s="92">
        <v>7285759</v>
      </c>
      <c r="AI15" s="1567">
        <v>6964786</v>
      </c>
      <c r="AJ15" s="1594">
        <f t="shared" si="21"/>
        <v>4.6085120203262608E-2</v>
      </c>
      <c r="AK15" s="1602">
        <v>85.2</v>
      </c>
      <c r="AL15" s="1250">
        <v>85.9</v>
      </c>
      <c r="AM15" s="1953">
        <v>18.3</v>
      </c>
      <c r="AN15" s="1611">
        <v>18.3</v>
      </c>
    </row>
    <row r="16" spans="2:93" ht="41.25" customHeight="1" thickTop="1" thickBot="1" x14ac:dyDescent="0.2">
      <c r="B16" s="1251" t="s">
        <v>11</v>
      </c>
      <c r="C16" s="1470">
        <f>SUM(C6:C15)</f>
        <v>434922238</v>
      </c>
      <c r="D16" s="1482">
        <f>SUM(D6:D15)</f>
        <v>427351031</v>
      </c>
      <c r="E16" s="1474">
        <f t="shared" si="18"/>
        <v>1.7716599354594686E-2</v>
      </c>
      <c r="F16" s="1489">
        <f>SUM(F6:F15)</f>
        <v>419050974</v>
      </c>
      <c r="G16" s="1482">
        <f>SUM(G6:G15)</f>
        <v>412860824</v>
      </c>
      <c r="H16" s="1474">
        <f t="shared" si="22"/>
        <v>1.4993309222286477E-2</v>
      </c>
      <c r="I16" s="1509">
        <f t="shared" ref="I16:Q16" si="26">SUM(I6:I15)</f>
        <v>15871264</v>
      </c>
      <c r="J16" s="1500">
        <f t="shared" ref="J16" si="27">SUM(J6:J15)</f>
        <v>14490207</v>
      </c>
      <c r="K16" s="1509">
        <f t="shared" si="26"/>
        <v>12033254</v>
      </c>
      <c r="L16" s="1500">
        <f t="shared" ref="L16" si="28">SUM(L6:L15)</f>
        <v>11476576</v>
      </c>
      <c r="M16" s="1523">
        <f t="shared" si="26"/>
        <v>556678</v>
      </c>
      <c r="N16" s="1517">
        <f t="shared" si="26"/>
        <v>1147285</v>
      </c>
      <c r="O16" s="1526">
        <f t="shared" si="26"/>
        <v>546691</v>
      </c>
      <c r="P16" s="1920">
        <f t="shared" si="26"/>
        <v>5176094</v>
      </c>
      <c r="Q16" s="1911">
        <f t="shared" si="26"/>
        <v>250701931</v>
      </c>
      <c r="R16" s="1482">
        <f t="shared" ref="R16" si="29">SUM(R6:R15)</f>
        <v>250601165</v>
      </c>
      <c r="S16" s="1474">
        <f t="shared" si="24"/>
        <v>4.0209709320393472E-4</v>
      </c>
      <c r="T16" s="1545">
        <f>AVERAGE(T6:T15)</f>
        <v>0.63900000000000001</v>
      </c>
      <c r="U16" s="1255">
        <f>AVERAGE(U6:U15)</f>
        <v>0.6369999999999999</v>
      </c>
      <c r="V16" s="1553">
        <f>AVERAGE(V6:V15)</f>
        <v>6.0813794756159867</v>
      </c>
      <c r="W16" s="1547">
        <f>AVERAGE(W6:W15)</f>
        <v>6.2347482728918884</v>
      </c>
      <c r="X16" s="1561">
        <f>SUM(X6:X15)</f>
        <v>570965058</v>
      </c>
      <c r="Y16" s="1482">
        <f>SUM(Y6:Y15)</f>
        <v>573698620</v>
      </c>
      <c r="Z16" s="1474">
        <f t="shared" si="19"/>
        <v>-4.7648049074965337E-3</v>
      </c>
      <c r="AA16" s="1561">
        <f>SUM(AA6:AA15)</f>
        <v>80616151</v>
      </c>
      <c r="AB16" s="1482">
        <f>SUM(AB6:AB15)</f>
        <v>79722395</v>
      </c>
      <c r="AC16" s="1474">
        <f t="shared" si="20"/>
        <v>1.1210852358361834E-2</v>
      </c>
      <c r="AD16" s="1580">
        <f t="shared" ref="AD16:AH16" si="30">SUM(AD6:AD15)</f>
        <v>26374250</v>
      </c>
      <c r="AE16" s="1341">
        <f t="shared" ref="AE16" si="31">SUM(AE6:AE15)</f>
        <v>26476213</v>
      </c>
      <c r="AF16" s="1580">
        <f t="shared" si="30"/>
        <v>16489138</v>
      </c>
      <c r="AG16" s="1587">
        <f t="shared" ref="AG16" si="32">SUM(AG6:AG15)</f>
        <v>15301831</v>
      </c>
      <c r="AH16" s="1561">
        <f t="shared" si="30"/>
        <v>82211108</v>
      </c>
      <c r="AI16" s="1482">
        <f t="shared" ref="AI16" si="33">SUM(AI6:AI15)</f>
        <v>81028514</v>
      </c>
      <c r="AJ16" s="1595">
        <f t="shared" si="21"/>
        <v>1.4594788200114284E-2</v>
      </c>
      <c r="AK16" s="1603">
        <f>AVERAGE(AK6:AK15)</f>
        <v>88.16</v>
      </c>
      <c r="AL16" s="1252">
        <f>AVERAGE(AL6:AL15)</f>
        <v>87.43</v>
      </c>
      <c r="AM16" s="1615">
        <f>AVERAGE(AM6:AM15)</f>
        <v>15.620000000000001</v>
      </c>
      <c r="AN16" s="1612">
        <f>AVERAGE(AN6:AN15)</f>
        <v>15.410000000000002</v>
      </c>
    </row>
    <row r="17" spans="2:67" ht="41.25" customHeight="1" thickTop="1" x14ac:dyDescent="0.15">
      <c r="B17" s="1227" t="s">
        <v>12</v>
      </c>
      <c r="C17" s="57">
        <v>2058521</v>
      </c>
      <c r="D17" s="1478">
        <v>1804809</v>
      </c>
      <c r="E17" s="1475">
        <f t="shared" si="18"/>
        <v>0.14057554012640683</v>
      </c>
      <c r="F17" s="1490">
        <v>1986839</v>
      </c>
      <c r="G17" s="1493">
        <v>1721220</v>
      </c>
      <c r="H17" s="1475">
        <f t="shared" si="22"/>
        <v>0.15432019149208109</v>
      </c>
      <c r="I17" s="1504">
        <f t="shared" si="23"/>
        <v>71682</v>
      </c>
      <c r="J17" s="1495">
        <f t="shared" si="23"/>
        <v>83589</v>
      </c>
      <c r="K17" s="1504">
        <v>50242</v>
      </c>
      <c r="L17" s="1495">
        <v>69278</v>
      </c>
      <c r="M17" s="1518">
        <v>-19036</v>
      </c>
      <c r="N17" s="1512">
        <v>12644</v>
      </c>
      <c r="O17" s="1518">
        <v>-49036</v>
      </c>
      <c r="P17" s="1916">
        <v>-67356</v>
      </c>
      <c r="Q17" s="1908">
        <v>1115071</v>
      </c>
      <c r="R17" s="1478">
        <v>1104318</v>
      </c>
      <c r="S17" s="1528">
        <f t="shared" si="24"/>
        <v>9.7372314858581444E-3</v>
      </c>
      <c r="T17" s="1540">
        <v>0.37</v>
      </c>
      <c r="U17" s="1535">
        <v>0.36</v>
      </c>
      <c r="V17" s="1548">
        <f t="shared" ref="V17:W21" si="34">K17/Q17*100</f>
        <v>4.5057220571604857</v>
      </c>
      <c r="W17" s="1253">
        <f t="shared" si="34"/>
        <v>6.2733741549082787</v>
      </c>
      <c r="X17" s="1557">
        <v>1998068</v>
      </c>
      <c r="Y17" s="1564">
        <v>1864866</v>
      </c>
      <c r="Z17" s="1528">
        <f t="shared" si="19"/>
        <v>7.1427115942914954E-2</v>
      </c>
      <c r="AA17" s="1557">
        <v>658820</v>
      </c>
      <c r="AB17" s="1564">
        <v>688818</v>
      </c>
      <c r="AC17" s="1528">
        <f t="shared" si="20"/>
        <v>-4.3549965302881133E-2</v>
      </c>
      <c r="AD17" s="1575">
        <v>610000</v>
      </c>
      <c r="AE17" s="1569">
        <v>640000</v>
      </c>
      <c r="AF17" s="1575">
        <v>5355</v>
      </c>
      <c r="AG17" s="1244">
        <v>5354</v>
      </c>
      <c r="AH17" s="88">
        <v>19934</v>
      </c>
      <c r="AI17" s="1564">
        <v>31312</v>
      </c>
      <c r="AJ17" s="1590">
        <f t="shared" si="21"/>
        <v>-0.36337506387327545</v>
      </c>
      <c r="AK17" s="1604">
        <v>90.7</v>
      </c>
      <c r="AL17" s="1253">
        <v>92</v>
      </c>
      <c r="AM17" s="1954">
        <v>12.2</v>
      </c>
      <c r="AN17" s="1613">
        <v>11.7</v>
      </c>
    </row>
    <row r="18" spans="2:67" ht="41.25" customHeight="1" x14ac:dyDescent="0.15">
      <c r="B18" s="1228" t="s">
        <v>13</v>
      </c>
      <c r="C18" s="58">
        <v>9777223</v>
      </c>
      <c r="D18" s="1479">
        <v>10125441</v>
      </c>
      <c r="E18" s="87">
        <f t="shared" si="18"/>
        <v>-3.4390403341444609E-2</v>
      </c>
      <c r="F18" s="1486">
        <v>9503630</v>
      </c>
      <c r="G18" s="1479">
        <v>9804681</v>
      </c>
      <c r="H18" s="87">
        <f t="shared" si="22"/>
        <v>-3.070482354295867E-2</v>
      </c>
      <c r="I18" s="1505">
        <f t="shared" si="23"/>
        <v>273593</v>
      </c>
      <c r="J18" s="1496">
        <f t="shared" si="23"/>
        <v>320760</v>
      </c>
      <c r="K18" s="1505">
        <v>258032</v>
      </c>
      <c r="L18" s="1496">
        <v>254041</v>
      </c>
      <c r="M18" s="1519">
        <v>3991</v>
      </c>
      <c r="N18" s="1513">
        <v>27641</v>
      </c>
      <c r="O18" s="1519">
        <v>5114</v>
      </c>
      <c r="P18" s="1917">
        <v>28786</v>
      </c>
      <c r="Q18" s="1909">
        <v>6224306</v>
      </c>
      <c r="R18" s="1479">
        <v>6189209</v>
      </c>
      <c r="S18" s="1529">
        <f t="shared" si="24"/>
        <v>5.6706761720277665E-3</v>
      </c>
      <c r="T18" s="1541">
        <v>0.47</v>
      </c>
      <c r="U18" s="1536">
        <v>0.46</v>
      </c>
      <c r="V18" s="1549">
        <f t="shared" si="34"/>
        <v>4.1455545405383347</v>
      </c>
      <c r="W18" s="1247">
        <f t="shared" si="34"/>
        <v>4.1045794381802256</v>
      </c>
      <c r="X18" s="1558">
        <v>8305626</v>
      </c>
      <c r="Y18" s="1565">
        <v>8599038</v>
      </c>
      <c r="Z18" s="1529">
        <f t="shared" si="19"/>
        <v>-3.4121491264487935E-2</v>
      </c>
      <c r="AA18" s="1558">
        <v>2634851</v>
      </c>
      <c r="AB18" s="1565">
        <v>2619210</v>
      </c>
      <c r="AC18" s="1529">
        <f t="shared" si="20"/>
        <v>5.9716479396458855E-3</v>
      </c>
      <c r="AD18" s="1576">
        <v>1279663</v>
      </c>
      <c r="AE18" s="1570">
        <v>1278537</v>
      </c>
      <c r="AF18" s="1576">
        <v>710861</v>
      </c>
      <c r="AG18" s="1246">
        <v>710807</v>
      </c>
      <c r="AH18" s="89">
        <v>274842</v>
      </c>
      <c r="AI18" s="1565">
        <v>431257</v>
      </c>
      <c r="AJ18" s="1591">
        <f t="shared" si="21"/>
        <v>-0.36269556204305087</v>
      </c>
      <c r="AK18" s="1599">
        <v>88.4</v>
      </c>
      <c r="AL18" s="1247">
        <v>83.1</v>
      </c>
      <c r="AM18" s="1951">
        <v>12.1</v>
      </c>
      <c r="AN18" s="1608">
        <v>12.2</v>
      </c>
    </row>
    <row r="19" spans="2:67" ht="41.25" customHeight="1" x14ac:dyDescent="0.15">
      <c r="B19" s="1229" t="s">
        <v>14</v>
      </c>
      <c r="C19" s="1471">
        <v>12927765</v>
      </c>
      <c r="D19" s="1483">
        <v>12606540</v>
      </c>
      <c r="E19" s="87">
        <f t="shared" si="18"/>
        <v>2.5480821859130254E-2</v>
      </c>
      <c r="F19" s="1488">
        <v>12390897</v>
      </c>
      <c r="G19" s="1483">
        <v>11939575</v>
      </c>
      <c r="H19" s="87">
        <f t="shared" si="22"/>
        <v>3.7800507974530051E-2</v>
      </c>
      <c r="I19" s="1510">
        <f t="shared" si="23"/>
        <v>536868</v>
      </c>
      <c r="J19" s="1501">
        <f t="shared" si="23"/>
        <v>666965</v>
      </c>
      <c r="K19" s="1510">
        <v>281721</v>
      </c>
      <c r="L19" s="1501">
        <v>360333</v>
      </c>
      <c r="M19" s="1521">
        <v>-78612</v>
      </c>
      <c r="N19" s="1515">
        <v>-35316</v>
      </c>
      <c r="O19" s="1521">
        <v>282380</v>
      </c>
      <c r="P19" s="1921">
        <v>327367</v>
      </c>
      <c r="Q19" s="1912">
        <v>7314089</v>
      </c>
      <c r="R19" s="1483">
        <v>7396748</v>
      </c>
      <c r="S19" s="1533">
        <f t="shared" si="24"/>
        <v>-1.1175046114860199E-2</v>
      </c>
      <c r="T19" s="1543">
        <v>0.48</v>
      </c>
      <c r="U19" s="1539">
        <v>0.47</v>
      </c>
      <c r="V19" s="1554">
        <f t="shared" si="34"/>
        <v>3.8517578880978891</v>
      </c>
      <c r="W19" s="1254">
        <f t="shared" si="34"/>
        <v>4.8715056941239583</v>
      </c>
      <c r="X19" s="1562">
        <v>10174688</v>
      </c>
      <c r="Y19" s="1568">
        <v>10571668</v>
      </c>
      <c r="Z19" s="1533">
        <f t="shared" si="19"/>
        <v>-3.7551311675697696E-2</v>
      </c>
      <c r="AA19" s="1562">
        <v>3570964</v>
      </c>
      <c r="AB19" s="1568">
        <v>3646342</v>
      </c>
      <c r="AC19" s="1533">
        <f t="shared" si="20"/>
        <v>-2.067222438268268E-2</v>
      </c>
      <c r="AD19" s="1581">
        <v>1015260</v>
      </c>
      <c r="AE19" s="1573">
        <v>1015177</v>
      </c>
      <c r="AF19" s="1581">
        <v>393262</v>
      </c>
      <c r="AG19" s="1588">
        <v>473217</v>
      </c>
      <c r="AH19" s="93">
        <v>837019</v>
      </c>
      <c r="AI19" s="1568">
        <v>1014523</v>
      </c>
      <c r="AJ19" s="1596">
        <f t="shared" si="21"/>
        <v>-0.17496301217419419</v>
      </c>
      <c r="AK19" s="1605">
        <v>87</v>
      </c>
      <c r="AL19" s="1254">
        <v>87</v>
      </c>
      <c r="AM19" s="1955">
        <v>14.1</v>
      </c>
      <c r="AN19" s="1614">
        <v>15</v>
      </c>
    </row>
    <row r="20" spans="2:67" ht="41.25" customHeight="1" x14ac:dyDescent="0.15">
      <c r="B20" s="1228" t="s">
        <v>15</v>
      </c>
      <c r="C20" s="58">
        <v>12795979</v>
      </c>
      <c r="D20" s="1479">
        <v>11915717</v>
      </c>
      <c r="E20" s="87">
        <f t="shared" si="18"/>
        <v>7.3874027051834101E-2</v>
      </c>
      <c r="F20" s="1486">
        <v>12324982</v>
      </c>
      <c r="G20" s="1479">
        <v>11344864</v>
      </c>
      <c r="H20" s="87">
        <f t="shared" si="22"/>
        <v>8.6393102640983654E-2</v>
      </c>
      <c r="I20" s="1505">
        <f t="shared" si="23"/>
        <v>470997</v>
      </c>
      <c r="J20" s="1496">
        <f t="shared" si="23"/>
        <v>570853</v>
      </c>
      <c r="K20" s="1505">
        <v>390849</v>
      </c>
      <c r="L20" s="1496">
        <v>389082</v>
      </c>
      <c r="M20" s="1519">
        <v>1767</v>
      </c>
      <c r="N20" s="1513">
        <v>-6437</v>
      </c>
      <c r="O20" s="1519">
        <v>2626</v>
      </c>
      <c r="P20" s="1917">
        <v>-5302</v>
      </c>
      <c r="Q20" s="1909">
        <v>6735375</v>
      </c>
      <c r="R20" s="1479">
        <v>6931660</v>
      </c>
      <c r="S20" s="1529">
        <f t="shared" si="24"/>
        <v>-2.831717077871676E-2</v>
      </c>
      <c r="T20" s="1541">
        <v>0.55000000000000004</v>
      </c>
      <c r="U20" s="1536">
        <v>0.55000000000000004</v>
      </c>
      <c r="V20" s="1549">
        <f t="shared" si="34"/>
        <v>5.8029285674517013</v>
      </c>
      <c r="W20" s="1247">
        <f t="shared" si="34"/>
        <v>5.6131143189365895</v>
      </c>
      <c r="X20" s="1558">
        <v>13645420</v>
      </c>
      <c r="Y20" s="1565">
        <v>12933085</v>
      </c>
      <c r="Z20" s="1529">
        <f t="shared" si="19"/>
        <v>5.5078506017705697E-2</v>
      </c>
      <c r="AA20" s="1558">
        <v>5867438</v>
      </c>
      <c r="AB20" s="1565">
        <v>6408527</v>
      </c>
      <c r="AC20" s="1529">
        <f t="shared" si="20"/>
        <v>-8.4432662919263657E-2</v>
      </c>
      <c r="AD20" s="1576">
        <v>1626410</v>
      </c>
      <c r="AE20" s="1570">
        <v>1625551</v>
      </c>
      <c r="AF20" s="1576">
        <v>2581858</v>
      </c>
      <c r="AG20" s="1246">
        <v>2960555</v>
      </c>
      <c r="AH20" s="89">
        <v>697598</v>
      </c>
      <c r="AI20" s="1565">
        <v>207432</v>
      </c>
      <c r="AJ20" s="1591">
        <f t="shared" si="21"/>
        <v>2.3630201704655018</v>
      </c>
      <c r="AK20" s="1599">
        <v>87.9</v>
      </c>
      <c r="AL20" s="1247">
        <v>85.5</v>
      </c>
      <c r="AM20" s="1951">
        <v>16.100000000000001</v>
      </c>
      <c r="AN20" s="1608">
        <v>15.9</v>
      </c>
    </row>
    <row r="21" spans="2:67" ht="41.25" customHeight="1" thickBot="1" x14ac:dyDescent="0.2">
      <c r="B21" s="1230" t="s">
        <v>16</v>
      </c>
      <c r="C21" s="1469">
        <v>9317695</v>
      </c>
      <c r="D21" s="1481">
        <v>10479136</v>
      </c>
      <c r="E21" s="1476">
        <f t="shared" si="18"/>
        <v>-0.11083366033230224</v>
      </c>
      <c r="F21" s="1491">
        <v>8893045</v>
      </c>
      <c r="G21" s="1481">
        <v>9857726</v>
      </c>
      <c r="H21" s="1476">
        <f t="shared" si="22"/>
        <v>-9.7860399041320489E-2</v>
      </c>
      <c r="I21" s="1508">
        <f t="shared" si="23"/>
        <v>424650</v>
      </c>
      <c r="J21" s="1499">
        <f t="shared" si="23"/>
        <v>621410</v>
      </c>
      <c r="K21" s="1508">
        <v>414247</v>
      </c>
      <c r="L21" s="1499">
        <v>443948</v>
      </c>
      <c r="M21" s="1522">
        <v>-29701</v>
      </c>
      <c r="N21" s="1516">
        <v>37174</v>
      </c>
      <c r="O21" s="1522">
        <v>-202805</v>
      </c>
      <c r="P21" s="1919">
        <v>-481224</v>
      </c>
      <c r="Q21" s="1910">
        <v>4896038</v>
      </c>
      <c r="R21" s="1481">
        <v>4830892</v>
      </c>
      <c r="S21" s="1532">
        <f t="shared" si="24"/>
        <v>1.3485294227235878E-2</v>
      </c>
      <c r="T21" s="1544">
        <v>0.38</v>
      </c>
      <c r="U21" s="1538">
        <v>0.38</v>
      </c>
      <c r="V21" s="1552">
        <f t="shared" si="34"/>
        <v>8.4608616191295916</v>
      </c>
      <c r="W21" s="1250">
        <f t="shared" si="34"/>
        <v>9.1897728204232276</v>
      </c>
      <c r="X21" s="1560">
        <v>9840799</v>
      </c>
      <c r="Y21" s="1567">
        <v>10389281</v>
      </c>
      <c r="Z21" s="1532">
        <f t="shared" si="19"/>
        <v>-5.2793066238173703E-2</v>
      </c>
      <c r="AA21" s="1560">
        <v>5333304</v>
      </c>
      <c r="AB21" s="1567">
        <v>5875515</v>
      </c>
      <c r="AC21" s="1532">
        <f t="shared" si="20"/>
        <v>-9.2283144541372097E-2</v>
      </c>
      <c r="AD21" s="1579">
        <v>1489738</v>
      </c>
      <c r="AE21" s="1572">
        <v>1662842</v>
      </c>
      <c r="AF21" s="1579">
        <v>1316793</v>
      </c>
      <c r="AG21" s="1586">
        <v>1616035</v>
      </c>
      <c r="AH21" s="92">
        <v>254625</v>
      </c>
      <c r="AI21" s="1567">
        <v>317729</v>
      </c>
      <c r="AJ21" s="1594">
        <f t="shared" si="21"/>
        <v>-0.19860950684388268</v>
      </c>
      <c r="AK21" s="1602">
        <v>94.5</v>
      </c>
      <c r="AL21" s="1250">
        <v>94.9</v>
      </c>
      <c r="AM21" s="1953">
        <v>14.2</v>
      </c>
      <c r="AN21" s="1611">
        <v>14.1</v>
      </c>
    </row>
    <row r="22" spans="2:67" ht="41.25" customHeight="1" thickTop="1" thickBot="1" x14ac:dyDescent="0.2">
      <c r="B22" s="1251" t="s">
        <v>292</v>
      </c>
      <c r="C22" s="1470">
        <f>SUM(C17:C21)</f>
        <v>46877183</v>
      </c>
      <c r="D22" s="1482">
        <f>SUM(D17:D21)</f>
        <v>46931643</v>
      </c>
      <c r="E22" s="1474">
        <f t="shared" si="18"/>
        <v>-1.1604111111132021E-3</v>
      </c>
      <c r="F22" s="1489">
        <f>SUM(F17:F21)</f>
        <v>45099393</v>
      </c>
      <c r="G22" s="1482">
        <f>SUM(G17:G21)</f>
        <v>44668066</v>
      </c>
      <c r="H22" s="1474">
        <f t="shared" si="22"/>
        <v>9.6562721117139372E-3</v>
      </c>
      <c r="I22" s="1509">
        <f t="shared" ref="I22:Q22" si="35">SUM(I17:I21)</f>
        <v>1777790</v>
      </c>
      <c r="J22" s="1502">
        <f t="shared" ref="J22" si="36">SUM(J17:J21)</f>
        <v>2263577</v>
      </c>
      <c r="K22" s="1509">
        <f t="shared" si="35"/>
        <v>1395091</v>
      </c>
      <c r="L22" s="1502">
        <f t="shared" ref="L22" si="37">SUM(L17:L21)</f>
        <v>1516682</v>
      </c>
      <c r="M22" s="1526">
        <f t="shared" si="35"/>
        <v>-121591</v>
      </c>
      <c r="N22" s="1502">
        <f t="shared" si="35"/>
        <v>35706</v>
      </c>
      <c r="O22" s="1524">
        <f t="shared" si="35"/>
        <v>38279</v>
      </c>
      <c r="P22" s="1920">
        <f t="shared" si="35"/>
        <v>-197729</v>
      </c>
      <c r="Q22" s="1913">
        <f t="shared" si="35"/>
        <v>26284879</v>
      </c>
      <c r="R22" s="1482">
        <f t="shared" ref="R22" si="38">SUM(R17:R21)</f>
        <v>26452827</v>
      </c>
      <c r="S22" s="1474">
        <f t="shared" si="24"/>
        <v>-6.3489622489120157E-3</v>
      </c>
      <c r="T22" s="1545">
        <f>AVERAGE(T17:T21)</f>
        <v>0.45</v>
      </c>
      <c r="U22" s="1255">
        <f>AVERAGE(U17:U21)</f>
        <v>0.44400000000000006</v>
      </c>
      <c r="V22" s="1555">
        <f>AVERAGE(V17:V21)</f>
        <v>5.3533649344756009</v>
      </c>
      <c r="W22" s="1252">
        <f>AVERAGE(W17:W21)</f>
        <v>6.0104692853144552</v>
      </c>
      <c r="X22" s="1489">
        <f>SUM(X17:X21)</f>
        <v>43964601</v>
      </c>
      <c r="Y22" s="1482">
        <f>SUM(Y17:Y21)</f>
        <v>44357938</v>
      </c>
      <c r="Z22" s="1474">
        <f t="shared" si="19"/>
        <v>-8.8673418498398382E-3</v>
      </c>
      <c r="AA22" s="1489">
        <f>SUM(AA17:AA21)</f>
        <v>18065377</v>
      </c>
      <c r="AB22" s="1482">
        <f>SUM(AB17:AB21)</f>
        <v>19238412</v>
      </c>
      <c r="AC22" s="1474">
        <f t="shared" si="20"/>
        <v>-6.097358763290861E-2</v>
      </c>
      <c r="AD22" s="1582">
        <f t="shared" ref="AD22:AH22" si="39">SUM(AD17:AD21)</f>
        <v>6021071</v>
      </c>
      <c r="AE22" s="1341">
        <f t="shared" ref="AE22" si="40">SUM(AE17:AE21)</f>
        <v>6222107</v>
      </c>
      <c r="AF22" s="1582">
        <f t="shared" si="39"/>
        <v>5008129</v>
      </c>
      <c r="AG22" s="1587">
        <f t="shared" ref="AG22" si="41">SUM(AG17:AG21)</f>
        <v>5765968</v>
      </c>
      <c r="AH22" s="1489">
        <f t="shared" si="39"/>
        <v>2084018</v>
      </c>
      <c r="AI22" s="1482">
        <f t="shared" ref="AI22" si="42">SUM(AI17:AI21)</f>
        <v>2002253</v>
      </c>
      <c r="AJ22" s="1595">
        <f t="shared" si="21"/>
        <v>4.0836497685357465E-2</v>
      </c>
      <c r="AK22" s="1603">
        <f>AVERAGE(AK17:AK21)</f>
        <v>89.7</v>
      </c>
      <c r="AL22" s="1252">
        <f>AVERAGE(AL17:AL21)</f>
        <v>88.5</v>
      </c>
      <c r="AM22" s="1555">
        <f t="shared" ref="AM22:AN22" si="43">AVERAGE(AM17:AM21)</f>
        <v>13.74</v>
      </c>
      <c r="AN22" s="1256">
        <f t="shared" si="43"/>
        <v>13.779999999999998</v>
      </c>
      <c r="AO22" s="431"/>
    </row>
    <row r="23" spans="2:67" ht="41.25" customHeight="1" thickTop="1" thickBot="1" x14ac:dyDescent="0.2">
      <c r="B23" s="1257" t="s">
        <v>18</v>
      </c>
      <c r="C23" s="1472">
        <f>SUM(C16,C22)</f>
        <v>481799421</v>
      </c>
      <c r="D23" s="1484">
        <f>SUM(D16,D22)</f>
        <v>474282674</v>
      </c>
      <c r="E23" s="1477">
        <f>(C23/D23-1)</f>
        <v>1.5848664545565994E-2</v>
      </c>
      <c r="F23" s="1492">
        <f>SUM(F16,F22)</f>
        <v>464150367</v>
      </c>
      <c r="G23" s="1494">
        <f>SUM(G16,G22)</f>
        <v>457528890</v>
      </c>
      <c r="H23" s="1477">
        <f t="shared" si="22"/>
        <v>1.4472259882867711E-2</v>
      </c>
      <c r="I23" s="1511">
        <f t="shared" ref="I23:Q23" si="44">SUM(I16,I22)</f>
        <v>17649054</v>
      </c>
      <c r="J23" s="1503">
        <f t="shared" ref="J23" si="45">SUM(J16,J22)</f>
        <v>16753784</v>
      </c>
      <c r="K23" s="1511">
        <f t="shared" si="44"/>
        <v>13428345</v>
      </c>
      <c r="L23" s="1503">
        <f t="shared" ref="L23" si="46">SUM(L16,L22)</f>
        <v>12993258</v>
      </c>
      <c r="M23" s="1525">
        <f t="shared" si="44"/>
        <v>435087</v>
      </c>
      <c r="N23" s="1503">
        <f t="shared" si="44"/>
        <v>1182991</v>
      </c>
      <c r="O23" s="1527">
        <f t="shared" si="44"/>
        <v>584970</v>
      </c>
      <c r="P23" s="1922">
        <f t="shared" si="44"/>
        <v>4978365</v>
      </c>
      <c r="Q23" s="1914">
        <f t="shared" si="44"/>
        <v>276986810</v>
      </c>
      <c r="R23" s="1484">
        <f t="shared" ref="R23" si="47">SUM(R16,R22)</f>
        <v>277053992</v>
      </c>
      <c r="S23" s="1534">
        <f t="shared" si="24"/>
        <v>-2.424870311921179E-4</v>
      </c>
      <c r="T23" s="1546">
        <f>AVERAGE(T6:T15,T17:T21)</f>
        <v>0.57600000000000007</v>
      </c>
      <c r="U23" s="1258">
        <f>AVERAGE(U6:U15,U17:U21)</f>
        <v>0.57266666666666666</v>
      </c>
      <c r="V23" s="1556">
        <f>AVERAGE(V6:V15,V17:V21)</f>
        <v>5.8387079619025251</v>
      </c>
      <c r="W23" s="1259">
        <f>AVERAGE(W6:W15,W17:W21)</f>
        <v>6.159988610366077</v>
      </c>
      <c r="X23" s="1563">
        <f>SUM(X16,X22)</f>
        <v>614929659</v>
      </c>
      <c r="Y23" s="1484">
        <f>SUM(Y16,Y22)</f>
        <v>618056558</v>
      </c>
      <c r="Z23" s="1534">
        <f t="shared" si="19"/>
        <v>-5.0592441088538331E-3</v>
      </c>
      <c r="AA23" s="1563">
        <f>SUM(AA16,AA22)</f>
        <v>98681528</v>
      </c>
      <c r="AB23" s="1484">
        <f>SUM(AB16,AB22)</f>
        <v>98960807</v>
      </c>
      <c r="AC23" s="1534">
        <f t="shared" si="20"/>
        <v>-2.8221172448603671E-3</v>
      </c>
      <c r="AD23" s="1583">
        <f t="shared" ref="AD23:AH23" si="48">SUM(AD16,AD22)</f>
        <v>32395321</v>
      </c>
      <c r="AE23" s="1574">
        <f t="shared" ref="AE23" si="49">SUM(AE16,AE22)</f>
        <v>32698320</v>
      </c>
      <c r="AF23" s="1583">
        <f t="shared" si="48"/>
        <v>21497267</v>
      </c>
      <c r="AG23" s="1589">
        <f t="shared" ref="AG23" si="50">SUM(AG16,AG22)</f>
        <v>21067799</v>
      </c>
      <c r="AH23" s="1563">
        <f t="shared" si="48"/>
        <v>84295126</v>
      </c>
      <c r="AI23" s="1484">
        <f t="shared" ref="AI23" si="51">SUM(AI16,AI22)</f>
        <v>83030767</v>
      </c>
      <c r="AJ23" s="1597">
        <f t="shared" si="21"/>
        <v>1.5227596295720014E-2</v>
      </c>
      <c r="AK23" s="1606">
        <f>AVERAGE(AK6:AK15,AK17:AK21)</f>
        <v>88.673333333333346</v>
      </c>
      <c r="AL23" s="1260">
        <f>AVERAGE(AL6:AL15,AL17:AL21)</f>
        <v>87.786666666666676</v>
      </c>
      <c r="AM23" s="1616">
        <f t="shared" ref="AM23:AN23" si="52">AVERAGE(AM6:AM15,AM17:AM21)</f>
        <v>14.993333333333332</v>
      </c>
      <c r="AN23" s="1261">
        <f t="shared" si="52"/>
        <v>14.866666666666667</v>
      </c>
    </row>
    <row r="24" spans="2:67" ht="3.75" customHeight="1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4"/>
      <c r="N24" s="4"/>
      <c r="O24" s="4"/>
      <c r="P24" s="4"/>
      <c r="Q24" s="4"/>
      <c r="R24" s="4"/>
      <c r="S24" s="4"/>
      <c r="T24" s="7"/>
      <c r="U24" s="7"/>
      <c r="V24" s="7"/>
      <c r="W24" s="7"/>
      <c r="X24" s="4"/>
      <c r="Y24" s="4"/>
      <c r="Z24" s="4"/>
      <c r="AA24" s="4"/>
      <c r="AB24" s="4"/>
      <c r="AC24" s="4"/>
      <c r="AD24" s="4"/>
      <c r="AE24" s="4"/>
      <c r="AF24" s="84"/>
      <c r="AG24" s="4"/>
      <c r="AH24" s="4"/>
      <c r="AI24" s="4"/>
      <c r="AJ24" s="4"/>
      <c r="AK24" s="6"/>
      <c r="AL24" s="6"/>
      <c r="AM24" s="7"/>
      <c r="AN24" s="7"/>
    </row>
    <row r="25" spans="2:67" ht="17.25" customHeight="1" x14ac:dyDescent="0.2">
      <c r="B25" s="1262"/>
      <c r="C25" s="5" t="s">
        <v>290</v>
      </c>
      <c r="D25" s="1262"/>
      <c r="E25" s="1262"/>
      <c r="F25" s="1262"/>
      <c r="G25" s="1262"/>
      <c r="H25" s="1262"/>
      <c r="I25" s="1262"/>
      <c r="J25" s="1262"/>
      <c r="K25" s="1262"/>
      <c r="L25" s="1262"/>
      <c r="M25" s="1262"/>
      <c r="N25" s="1262"/>
      <c r="O25" s="1262"/>
      <c r="P25" s="1262"/>
      <c r="Q25" s="1262"/>
      <c r="R25" s="1262"/>
      <c r="S25" s="1262"/>
      <c r="T25" s="1262"/>
      <c r="U25" s="1262"/>
      <c r="V25" s="1262"/>
      <c r="W25" s="1262"/>
      <c r="X25" s="1262"/>
      <c r="Y25" s="1262"/>
      <c r="Z25" s="1262"/>
      <c r="AA25" s="1262"/>
      <c r="AB25" s="1262"/>
      <c r="AC25" s="1262"/>
      <c r="AD25" s="1262"/>
      <c r="AE25" s="1262"/>
      <c r="AF25" s="1263"/>
      <c r="AG25" s="1262"/>
      <c r="AH25" s="1262"/>
      <c r="AI25" s="1262"/>
      <c r="AJ25" s="1262"/>
      <c r="AK25" s="447" t="s">
        <v>293</v>
      </c>
      <c r="AL25" s="1262"/>
      <c r="AM25" s="1264"/>
      <c r="AN25" s="1262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</row>
    <row r="26" spans="2:67" ht="17.25" customHeight="1" x14ac:dyDescent="0.2">
      <c r="B26" s="1262"/>
      <c r="C26" s="5" t="s">
        <v>291</v>
      </c>
      <c r="D26" s="1262"/>
      <c r="E26" s="1262"/>
      <c r="F26" s="1262"/>
      <c r="G26" s="1262"/>
      <c r="H26" s="1262"/>
      <c r="I26" s="1262"/>
      <c r="J26" s="1262"/>
      <c r="K26" s="1262"/>
      <c r="L26" s="1262"/>
      <c r="M26" s="1262"/>
      <c r="N26" s="1262"/>
      <c r="O26" s="1262"/>
      <c r="P26" s="1262"/>
      <c r="Q26" s="1262"/>
      <c r="R26" s="1262"/>
      <c r="S26" s="1262"/>
      <c r="T26" s="1262"/>
      <c r="U26" s="1262"/>
      <c r="V26" s="1262"/>
      <c r="W26" s="1262"/>
      <c r="X26" s="1262"/>
      <c r="Y26" s="1262"/>
      <c r="Z26" s="1262"/>
      <c r="AA26" s="1262"/>
      <c r="AB26" s="1262"/>
      <c r="AC26" s="1262"/>
      <c r="AD26" s="1262"/>
      <c r="AE26" s="1262"/>
      <c r="AF26" s="1263"/>
      <c r="AG26" s="1262"/>
      <c r="AH26" s="1262"/>
      <c r="AI26" s="1262"/>
      <c r="AJ26" s="1262"/>
      <c r="AK26" s="1262"/>
      <c r="AL26" s="1262"/>
      <c r="AM26" s="1264"/>
      <c r="AN26" s="1262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</row>
    <row r="27" spans="2:67" ht="17.25" customHeight="1" x14ac:dyDescent="0.15">
      <c r="B27" s="1262"/>
      <c r="C27" s="5" t="s">
        <v>294</v>
      </c>
      <c r="D27" s="1262"/>
      <c r="E27" s="1262"/>
      <c r="F27" s="1262"/>
      <c r="G27" s="1262"/>
      <c r="H27" s="1262"/>
      <c r="I27" s="1262"/>
      <c r="J27" s="1262"/>
      <c r="K27" s="1262"/>
      <c r="L27" s="1262"/>
      <c r="M27" s="1262"/>
      <c r="N27" s="1262"/>
      <c r="O27" s="1262"/>
      <c r="P27" s="1262"/>
      <c r="Q27" s="1262"/>
      <c r="R27" s="1262"/>
      <c r="S27" s="1262"/>
      <c r="T27" s="1262"/>
      <c r="U27" s="1262"/>
      <c r="V27" s="1262"/>
      <c r="W27" s="1262"/>
      <c r="X27" s="1262"/>
      <c r="Y27" s="1262"/>
      <c r="Z27" s="1262"/>
      <c r="AA27" s="1262"/>
      <c r="AB27" s="1262"/>
      <c r="AC27" s="1262"/>
      <c r="AD27" s="1262"/>
      <c r="AE27" s="1262"/>
      <c r="AF27" s="1263"/>
      <c r="AG27" s="1262"/>
      <c r="AH27" s="1262"/>
      <c r="AI27" s="1262"/>
      <c r="AJ27" s="1262"/>
      <c r="AK27" s="1262"/>
      <c r="AL27" s="1262"/>
      <c r="AM27" s="1262"/>
      <c r="AN27" s="1262"/>
    </row>
    <row r="28" spans="2:67" ht="15" customHeight="1" x14ac:dyDescent="0.15">
      <c r="B28" s="1960"/>
      <c r="C28" s="1960"/>
      <c r="D28" s="1960"/>
      <c r="E28" s="1960"/>
      <c r="F28" s="1960"/>
      <c r="G28" s="1960"/>
      <c r="H28" s="1960"/>
      <c r="I28" s="1960"/>
      <c r="J28" s="1960"/>
      <c r="K28" s="1960"/>
      <c r="L28" s="1960"/>
      <c r="M28" s="1960"/>
      <c r="N28" s="1960"/>
      <c r="O28" s="1960"/>
      <c r="P28" s="1960"/>
      <c r="Q28" s="1960"/>
      <c r="R28" s="1960"/>
      <c r="S28" s="1960"/>
      <c r="T28" s="1960"/>
      <c r="U28" s="1960"/>
      <c r="V28" s="1960"/>
      <c r="W28" s="1960"/>
      <c r="X28" s="1960"/>
      <c r="Y28" s="1960"/>
      <c r="Z28" s="1960"/>
      <c r="AA28" s="1960"/>
      <c r="AB28" s="1960"/>
      <c r="AC28" s="1960"/>
      <c r="AD28" s="1960"/>
      <c r="AE28" s="1960"/>
      <c r="AF28" s="1960"/>
      <c r="AG28" s="1960"/>
      <c r="AH28" s="1960"/>
      <c r="AI28" s="1960"/>
      <c r="AJ28" s="1960"/>
      <c r="AK28" s="1960"/>
      <c r="AL28" s="1960"/>
      <c r="AM28" s="1960"/>
      <c r="AN28" s="1960"/>
      <c r="AO28" s="1960"/>
      <c r="AP28" s="1960"/>
      <c r="AQ28" s="1960"/>
      <c r="AR28" s="1960"/>
      <c r="AS28" s="1960"/>
      <c r="AT28" s="1960"/>
      <c r="AU28" s="1960"/>
      <c r="AV28" s="1960"/>
      <c r="AW28" s="1960"/>
      <c r="AX28" s="1960"/>
    </row>
    <row r="29" spans="2:67" ht="15" customHeight="1" x14ac:dyDescent="0.15">
      <c r="B29" s="5"/>
      <c r="C29" s="5"/>
      <c r="M29" s="5"/>
      <c r="N29" s="5"/>
      <c r="O29" s="5"/>
      <c r="P29" s="5"/>
      <c r="Q29" s="5"/>
      <c r="R29" s="5"/>
      <c r="S29" s="5"/>
      <c r="X29" s="5"/>
      <c r="Y29" s="5"/>
      <c r="Z29" s="5"/>
      <c r="AA29" s="970"/>
      <c r="AB29" s="970"/>
      <c r="AC29" s="970"/>
      <c r="AD29" s="970"/>
      <c r="AE29" s="970"/>
      <c r="AF29" s="971"/>
      <c r="AG29" s="970"/>
      <c r="AH29" s="970"/>
      <c r="AI29" s="970"/>
      <c r="AJ29" s="970"/>
    </row>
    <row r="30" spans="2:67" ht="15" customHeight="1" x14ac:dyDescent="0.15">
      <c r="AH30" s="1956"/>
      <c r="AI30" s="1956"/>
    </row>
    <row r="31" spans="2:67" ht="15" customHeight="1" x14ac:dyDescent="0.15">
      <c r="AH31" s="1956"/>
      <c r="AI31" s="1956"/>
    </row>
    <row r="32" spans="2:67" ht="15" customHeight="1" x14ac:dyDescent="0.15">
      <c r="AH32" s="1956"/>
      <c r="AI32" s="1956"/>
    </row>
    <row r="33" spans="34:35" ht="15" customHeight="1" x14ac:dyDescent="0.15">
      <c r="AH33" s="1956"/>
      <c r="AI33" s="1956"/>
    </row>
    <row r="34" spans="34:35" ht="15" customHeight="1" x14ac:dyDescent="0.15">
      <c r="AH34" s="1956"/>
      <c r="AI34" s="1956"/>
    </row>
    <row r="35" spans="34:35" ht="15" customHeight="1" x14ac:dyDescent="0.15">
      <c r="AH35" s="1956"/>
      <c r="AI35" s="1956"/>
    </row>
    <row r="36" spans="34:35" ht="15" customHeight="1" x14ac:dyDescent="0.15">
      <c r="AH36" s="1956"/>
      <c r="AI36" s="1956"/>
    </row>
    <row r="37" spans="34:35" ht="15" customHeight="1" x14ac:dyDescent="0.15">
      <c r="AH37" s="1956"/>
      <c r="AI37" s="1956"/>
    </row>
    <row r="38" spans="34:35" ht="15" customHeight="1" x14ac:dyDescent="0.15">
      <c r="AH38" s="1956"/>
      <c r="AI38" s="1956"/>
    </row>
    <row r="39" spans="34:35" ht="15" customHeight="1" x14ac:dyDescent="0.15">
      <c r="AH39" s="1956"/>
      <c r="AI39" s="1956"/>
    </row>
    <row r="40" spans="34:35" ht="15" customHeight="1" x14ac:dyDescent="0.15">
      <c r="AH40" s="1956"/>
      <c r="AI40" s="1956"/>
    </row>
    <row r="41" spans="34:35" ht="15" customHeight="1" x14ac:dyDescent="0.15">
      <c r="AH41" s="1956"/>
      <c r="AI41" s="1956"/>
    </row>
    <row r="42" spans="34:35" ht="15" customHeight="1" x14ac:dyDescent="0.15">
      <c r="AH42" s="1956"/>
      <c r="AI42" s="1956"/>
    </row>
    <row r="43" spans="34:35" ht="15" customHeight="1" x14ac:dyDescent="0.15">
      <c r="AH43" s="1956"/>
      <c r="AI43" s="1956"/>
    </row>
    <row r="44" spans="34:35" ht="14.25" x14ac:dyDescent="0.15">
      <c r="AH44" s="1956"/>
      <c r="AI44" s="1956"/>
    </row>
  </sheetData>
  <customSheetViews>
    <customSheetView guid="{F8ADF7E6-8DB2-4DD5-B904-29E1BA2DF5FE}" colorId="22" showPageBreaks="1" printArea="1" view="pageBreakPreview" showRuler="0">
      <pane xSplit="2" ySplit="4" topLeftCell="C20" activePane="bottomRight" state="frozen"/>
      <selection pane="bottomRight" activeCell="F13" sqref="F13"/>
      <colBreaks count="2" manualBreakCount="2">
        <brk id="14" max="27" man="1"/>
        <brk id="31" max="27" man="1"/>
      </colBreaks>
      <pageMargins left="0.42" right="0" top="0.59055118110236227" bottom="0.59055118110236227" header="0.51181102362204722" footer="0.11811023622047245"/>
      <pageSetup paperSize="9" scale="63" orientation="landscape" r:id="rId1"/>
      <headerFooter alignWithMargins="0"/>
    </customSheetView>
  </customSheetViews>
  <mergeCells count="23">
    <mergeCell ref="AM3:AN3"/>
    <mergeCell ref="O3:P3"/>
    <mergeCell ref="AF3:AG3"/>
    <mergeCell ref="O4:P4"/>
    <mergeCell ref="V4:W4"/>
    <mergeCell ref="AH4:AJ4"/>
    <mergeCell ref="V3:W3"/>
    <mergeCell ref="Q4:S4"/>
    <mergeCell ref="X4:Z4"/>
    <mergeCell ref="AA4:AC4"/>
    <mergeCell ref="AD4:AE4"/>
    <mergeCell ref="AF4:AG4"/>
    <mergeCell ref="T4:U4"/>
    <mergeCell ref="AM4:AN4"/>
    <mergeCell ref="AK4:AL4"/>
    <mergeCell ref="B28:P28"/>
    <mergeCell ref="Q28:AG28"/>
    <mergeCell ref="AH28:AX28"/>
    <mergeCell ref="C4:E4"/>
    <mergeCell ref="F4:H4"/>
    <mergeCell ref="K4:L4"/>
    <mergeCell ref="M4:N4"/>
    <mergeCell ref="I4:J4"/>
  </mergeCells>
  <phoneticPr fontId="4"/>
  <pageMargins left="0.43307086614173229" right="0" top="0.78740157480314965" bottom="0.59055118110236227" header="0.51181102362204722" footer="0.11811023622047245"/>
  <pageSetup paperSize="9" scale="55" orientation="landscape" r:id="rId2"/>
  <headerFooter alignWithMargins="0"/>
  <colBreaks count="1" manualBreakCount="1">
    <brk id="16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O36"/>
  <sheetViews>
    <sheetView defaultGridColor="0" view="pageBreakPreview" colorId="22" zoomScale="75" zoomScaleNormal="55" zoomScaleSheetLayoutView="75" workbookViewId="0">
      <selection activeCell="B1" sqref="B1"/>
    </sheetView>
  </sheetViews>
  <sheetFormatPr defaultColWidth="13.375" defaultRowHeight="13.5" x14ac:dyDescent="0.15"/>
  <cols>
    <col min="1" max="1" width="2.375" style="1" customWidth="1"/>
    <col min="2" max="2" width="13.375" style="1" customWidth="1"/>
    <col min="3" max="4" width="15.625" style="1" customWidth="1"/>
    <col min="5" max="5" width="16.375" style="1" customWidth="1"/>
    <col min="6" max="6" width="10.125" style="1" customWidth="1"/>
    <col min="7" max="7" width="10.25" style="1" customWidth="1"/>
    <col min="8" max="9" width="10.375" style="1" customWidth="1"/>
    <col min="10" max="10" width="12.125" style="83" bestFit="1" customWidth="1"/>
    <col min="11" max="11" width="10.375" style="83" customWidth="1"/>
    <col min="12" max="12" width="10.375" style="1" customWidth="1"/>
    <col min="13" max="13" width="10.375" style="83" customWidth="1"/>
    <col min="14" max="15" width="10.375" style="1" customWidth="1"/>
    <col min="16" max="16" width="12.125" style="83" bestFit="1" customWidth="1"/>
    <col min="17" max="17" width="10.375" style="1" customWidth="1"/>
    <col min="18" max="18" width="10.375" style="83" customWidth="1"/>
    <col min="19" max="20" width="10.375" style="1" customWidth="1"/>
    <col min="21" max="21" width="12.125" style="83" bestFit="1" customWidth="1"/>
    <col min="22" max="22" width="10.375" style="1" customWidth="1"/>
    <col min="23" max="23" width="15.625" style="1" customWidth="1"/>
    <col min="24" max="24" width="15.75" style="1" customWidth="1"/>
    <col min="25" max="25" width="11.625" style="1" customWidth="1"/>
    <col min="26" max="26" width="8.625" style="83" customWidth="1"/>
    <col min="27" max="27" width="8.625" style="1" customWidth="1"/>
    <col min="28" max="44" width="13.375" style="1"/>
    <col min="45" max="45" width="11.375" style="1" customWidth="1"/>
    <col min="46" max="46" width="10.875" style="1" customWidth="1"/>
    <col min="47" max="48" width="13.375" style="1"/>
    <col min="49" max="49" width="11.125" style="1" customWidth="1"/>
    <col min="50" max="50" width="13.375" style="1"/>
    <col min="51" max="16384" width="13.375" style="3"/>
  </cols>
  <sheetData>
    <row r="1" spans="1:93" ht="24" x14ac:dyDescent="0.25">
      <c r="B1" s="82" t="s">
        <v>92</v>
      </c>
    </row>
    <row r="2" spans="1:93" s="470" customFormat="1" ht="15.75" customHeight="1" thickBot="1" x14ac:dyDescent="0.2">
      <c r="A2" s="469"/>
      <c r="B2" s="513"/>
      <c r="C2" s="513" t="s">
        <v>103</v>
      </c>
      <c r="D2" s="513"/>
      <c r="E2" s="513"/>
      <c r="F2" s="513"/>
      <c r="G2" s="513" t="s">
        <v>104</v>
      </c>
      <c r="H2" s="514"/>
      <c r="I2" s="514"/>
      <c r="J2" s="513" t="s">
        <v>142</v>
      </c>
      <c r="K2" s="513" t="s">
        <v>143</v>
      </c>
      <c r="L2" s="513" t="s">
        <v>144</v>
      </c>
      <c r="M2" s="513" t="s">
        <v>141</v>
      </c>
      <c r="N2" s="513"/>
      <c r="O2" s="514"/>
      <c r="P2" s="513" t="s">
        <v>145</v>
      </c>
      <c r="Q2" s="513" t="s">
        <v>146</v>
      </c>
      <c r="R2" s="513" t="s">
        <v>276</v>
      </c>
      <c r="S2" s="513"/>
      <c r="T2" s="514"/>
      <c r="U2" s="513" t="s">
        <v>147</v>
      </c>
      <c r="V2" s="513" t="s">
        <v>240</v>
      </c>
      <c r="W2" s="446" t="s">
        <v>273</v>
      </c>
      <c r="X2" s="446"/>
      <c r="Y2" s="446"/>
      <c r="Z2" s="513"/>
      <c r="AA2" s="514" t="s">
        <v>55</v>
      </c>
      <c r="AB2" s="469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69"/>
      <c r="AN2" s="469"/>
      <c r="AO2" s="469"/>
      <c r="AP2" s="469"/>
      <c r="AQ2" s="469"/>
      <c r="AR2" s="469"/>
      <c r="AS2" s="469"/>
      <c r="AT2" s="469"/>
      <c r="AU2" s="469"/>
      <c r="AV2" s="469"/>
      <c r="AW2" s="469"/>
      <c r="AX2" s="469"/>
    </row>
    <row r="3" spans="1:93" s="945" customFormat="1" ht="28.5" customHeight="1" x14ac:dyDescent="0.15">
      <c r="A3" s="943"/>
      <c r="B3" s="944"/>
      <c r="C3" s="2319" t="s">
        <v>54</v>
      </c>
      <c r="D3" s="2317"/>
      <c r="E3" s="2317"/>
      <c r="F3" s="2316"/>
      <c r="G3" s="2317" t="s">
        <v>99</v>
      </c>
      <c r="H3" s="2317"/>
      <c r="I3" s="2317"/>
      <c r="J3" s="2315" t="s">
        <v>93</v>
      </c>
      <c r="K3" s="2317"/>
      <c r="L3" s="2316"/>
      <c r="M3" s="2318" t="s">
        <v>100</v>
      </c>
      <c r="N3" s="2317"/>
      <c r="O3" s="2317"/>
      <c r="P3" s="2315" t="s">
        <v>93</v>
      </c>
      <c r="Q3" s="2316"/>
      <c r="R3" s="2318" t="s">
        <v>97</v>
      </c>
      <c r="S3" s="2317"/>
      <c r="T3" s="2317"/>
      <c r="U3" s="2315" t="s">
        <v>93</v>
      </c>
      <c r="V3" s="2316"/>
      <c r="W3" s="2320" t="s">
        <v>24</v>
      </c>
      <c r="X3" s="2321"/>
      <c r="Y3" s="2321"/>
      <c r="Z3" s="2313" t="s">
        <v>172</v>
      </c>
      <c r="AA3" s="2314"/>
      <c r="AB3" s="943"/>
      <c r="AC3" s="943"/>
      <c r="AD3" s="943"/>
      <c r="AE3" s="943"/>
      <c r="AF3" s="943"/>
      <c r="AG3" s="943"/>
      <c r="AH3" s="943"/>
      <c r="AI3" s="943"/>
      <c r="AJ3" s="943"/>
      <c r="AK3" s="943"/>
      <c r="AL3" s="943"/>
      <c r="AM3" s="943"/>
      <c r="AN3" s="943"/>
      <c r="AO3" s="943"/>
      <c r="AP3" s="943"/>
      <c r="AQ3" s="943"/>
      <c r="AR3" s="943"/>
      <c r="AS3" s="943"/>
      <c r="AT3" s="943"/>
      <c r="AU3" s="943"/>
      <c r="AV3" s="943"/>
      <c r="AW3" s="943"/>
      <c r="AX3" s="943"/>
      <c r="CO3" s="470"/>
    </row>
    <row r="4" spans="1:93" s="945" customFormat="1" ht="24" customHeight="1" thickBot="1" x14ac:dyDescent="0.2">
      <c r="A4" s="943"/>
      <c r="B4" s="946"/>
      <c r="C4" s="947" t="s">
        <v>316</v>
      </c>
      <c r="D4" s="948" t="s">
        <v>306</v>
      </c>
      <c r="E4" s="949" t="s">
        <v>96</v>
      </c>
      <c r="F4" s="16" t="s">
        <v>22</v>
      </c>
      <c r="G4" s="950">
        <v>25</v>
      </c>
      <c r="H4" s="951">
        <v>24</v>
      </c>
      <c r="I4" s="952" t="s">
        <v>96</v>
      </c>
      <c r="J4" s="15" t="s">
        <v>94</v>
      </c>
      <c r="K4" s="949" t="s">
        <v>98</v>
      </c>
      <c r="L4" s="953" t="s">
        <v>95</v>
      </c>
      <c r="M4" s="947">
        <v>25</v>
      </c>
      <c r="N4" s="951">
        <v>24</v>
      </c>
      <c r="O4" s="952" t="s">
        <v>96</v>
      </c>
      <c r="P4" s="15" t="s">
        <v>94</v>
      </c>
      <c r="Q4" s="953" t="s">
        <v>95</v>
      </c>
      <c r="R4" s="947">
        <v>25</v>
      </c>
      <c r="S4" s="951">
        <v>24</v>
      </c>
      <c r="T4" s="952" t="s">
        <v>96</v>
      </c>
      <c r="U4" s="15" t="s">
        <v>94</v>
      </c>
      <c r="V4" s="953" t="s">
        <v>95</v>
      </c>
      <c r="W4" s="873" t="s">
        <v>316</v>
      </c>
      <c r="X4" s="874" t="s">
        <v>306</v>
      </c>
      <c r="Y4" s="659" t="s">
        <v>22</v>
      </c>
      <c r="Z4" s="954">
        <v>25</v>
      </c>
      <c r="AA4" s="955">
        <v>24</v>
      </c>
      <c r="AB4" s="943"/>
      <c r="AC4" s="943"/>
      <c r="AD4" s="943"/>
      <c r="AE4" s="943"/>
      <c r="AF4" s="943"/>
      <c r="AG4" s="943"/>
      <c r="AH4" s="943"/>
      <c r="AI4" s="943"/>
      <c r="AJ4" s="943"/>
      <c r="AK4" s="943"/>
      <c r="AL4" s="943"/>
      <c r="AM4" s="943"/>
      <c r="AN4" s="943"/>
      <c r="AO4" s="943"/>
      <c r="AP4" s="943"/>
      <c r="AQ4" s="943"/>
      <c r="AR4" s="943"/>
      <c r="AS4" s="943"/>
      <c r="AT4" s="943"/>
      <c r="AU4" s="943"/>
      <c r="AV4" s="943"/>
      <c r="AW4" s="943"/>
      <c r="AX4" s="943"/>
    </row>
    <row r="5" spans="1:93" ht="30" customHeight="1" x14ac:dyDescent="0.15">
      <c r="B5" s="408" t="s">
        <v>3</v>
      </c>
      <c r="C5" s="533">
        <v>18900613</v>
      </c>
      <c r="D5" s="877">
        <v>13902467</v>
      </c>
      <c r="E5" s="414">
        <f>C5-D5</f>
        <v>4998146</v>
      </c>
      <c r="F5" s="534">
        <f t="shared" ref="F5:F22" si="0">(C5/D5-1)</f>
        <v>0.35951504146710067</v>
      </c>
      <c r="G5" s="525">
        <v>5855979</v>
      </c>
      <c r="H5" s="471">
        <v>4476054</v>
      </c>
      <c r="I5" s="472">
        <f>G5-H5</f>
        <v>1379925</v>
      </c>
      <c r="J5" s="471">
        <v>1379925</v>
      </c>
      <c r="K5" s="471">
        <v>0</v>
      </c>
      <c r="L5" s="473">
        <v>0</v>
      </c>
      <c r="M5" s="474">
        <v>3830542</v>
      </c>
      <c r="N5" s="471">
        <v>3126350</v>
      </c>
      <c r="O5" s="472">
        <f>M5-N5</f>
        <v>704192</v>
      </c>
      <c r="P5" s="471">
        <v>704192</v>
      </c>
      <c r="Q5" s="475">
        <v>0</v>
      </c>
      <c r="R5" s="474">
        <v>9214092</v>
      </c>
      <c r="S5" s="471">
        <v>6300063</v>
      </c>
      <c r="T5" s="472">
        <f>R5-S5</f>
        <v>2914029</v>
      </c>
      <c r="U5" s="471">
        <v>3046481</v>
      </c>
      <c r="V5" s="473">
        <v>132452</v>
      </c>
      <c r="W5" s="77">
        <v>101141040</v>
      </c>
      <c r="X5" s="432">
        <v>100788885</v>
      </c>
      <c r="Y5" s="81">
        <f>(W5/X5-1)</f>
        <v>3.4939864648766417E-3</v>
      </c>
      <c r="Z5" s="660">
        <f>C5/W5</f>
        <v>0.18687382490826671</v>
      </c>
      <c r="AA5" s="651">
        <f>D5/X5</f>
        <v>0.13793650956650627</v>
      </c>
    </row>
    <row r="6" spans="1:93" ht="30" customHeight="1" x14ac:dyDescent="0.15">
      <c r="B6" s="409" t="s">
        <v>4</v>
      </c>
      <c r="C6" s="535">
        <v>7817814</v>
      </c>
      <c r="D6" s="878">
        <v>6179110</v>
      </c>
      <c r="E6" s="415">
        <f t="shared" ref="E6:E22" si="1">C6-D6</f>
        <v>1638704</v>
      </c>
      <c r="F6" s="536">
        <f t="shared" si="0"/>
        <v>0.26520065187381348</v>
      </c>
      <c r="G6" s="526">
        <v>2323300</v>
      </c>
      <c r="H6" s="476">
        <v>2172210</v>
      </c>
      <c r="I6" s="477">
        <f t="shared" ref="I6:I22" si="2">G6-H6</f>
        <v>151090</v>
      </c>
      <c r="J6" s="476">
        <v>1090</v>
      </c>
      <c r="K6" s="476">
        <v>350000</v>
      </c>
      <c r="L6" s="478">
        <v>200000</v>
      </c>
      <c r="M6" s="479">
        <v>534700</v>
      </c>
      <c r="N6" s="476">
        <v>534520</v>
      </c>
      <c r="O6" s="477">
        <f t="shared" ref="O6:O22" si="3">M6-N6</f>
        <v>180</v>
      </c>
      <c r="P6" s="476">
        <v>180</v>
      </c>
      <c r="Q6" s="480">
        <v>0</v>
      </c>
      <c r="R6" s="479">
        <v>4959814</v>
      </c>
      <c r="S6" s="476">
        <v>3472380</v>
      </c>
      <c r="T6" s="477">
        <f t="shared" ref="T6:T22" si="4">R6-S6</f>
        <v>1487434</v>
      </c>
      <c r="U6" s="476">
        <v>2189871</v>
      </c>
      <c r="V6" s="478">
        <v>702437</v>
      </c>
      <c r="W6" s="71">
        <v>37911192</v>
      </c>
      <c r="X6" s="433">
        <v>37658076</v>
      </c>
      <c r="Y6" s="72">
        <f t="shared" ref="Y6:Y22" si="5">(W6/X6-1)</f>
        <v>6.721426766465699E-3</v>
      </c>
      <c r="Z6" s="661">
        <f t="shared" ref="Z6:Z22" si="6">C6/W6</f>
        <v>0.20621388005948216</v>
      </c>
      <c r="AA6" s="652">
        <f t="shared" ref="AA6:AA22" si="7">D6/X6</f>
        <v>0.1640845910449594</v>
      </c>
    </row>
    <row r="7" spans="1:93" ht="30" customHeight="1" x14ac:dyDescent="0.15">
      <c r="B7" s="409" t="s">
        <v>5</v>
      </c>
      <c r="C7" s="535">
        <v>2638559</v>
      </c>
      <c r="D7" s="878">
        <v>2209970</v>
      </c>
      <c r="E7" s="415">
        <f t="shared" si="1"/>
        <v>428589</v>
      </c>
      <c r="F7" s="536">
        <f t="shared" si="0"/>
        <v>0.1939343068005448</v>
      </c>
      <c r="G7" s="526">
        <v>1475469</v>
      </c>
      <c r="H7" s="476">
        <v>1135038</v>
      </c>
      <c r="I7" s="477">
        <f t="shared" si="2"/>
        <v>340431</v>
      </c>
      <c r="J7" s="476">
        <v>340431</v>
      </c>
      <c r="K7" s="476">
        <v>0</v>
      </c>
      <c r="L7" s="478">
        <v>0</v>
      </c>
      <c r="M7" s="479">
        <v>28358</v>
      </c>
      <c r="N7" s="476">
        <v>28350</v>
      </c>
      <c r="O7" s="477">
        <f t="shared" si="3"/>
        <v>8</v>
      </c>
      <c r="P7" s="476">
        <v>8</v>
      </c>
      <c r="Q7" s="480">
        <v>0</v>
      </c>
      <c r="R7" s="479">
        <v>1134732</v>
      </c>
      <c r="S7" s="476">
        <v>1046582</v>
      </c>
      <c r="T7" s="477">
        <f t="shared" si="4"/>
        <v>88150</v>
      </c>
      <c r="U7" s="476">
        <v>88795</v>
      </c>
      <c r="V7" s="478">
        <v>644</v>
      </c>
      <c r="W7" s="71">
        <v>10460793</v>
      </c>
      <c r="X7" s="433">
        <v>10428600</v>
      </c>
      <c r="Y7" s="72">
        <f t="shared" si="5"/>
        <v>3.086991542488926E-3</v>
      </c>
      <c r="Z7" s="661">
        <f t="shared" si="6"/>
        <v>0.25223317199757228</v>
      </c>
      <c r="AA7" s="652">
        <f t="shared" si="7"/>
        <v>0.21191435091958652</v>
      </c>
    </row>
    <row r="8" spans="1:93" ht="30" customHeight="1" x14ac:dyDescent="0.15">
      <c r="B8" s="409" t="s">
        <v>6</v>
      </c>
      <c r="C8" s="535">
        <v>4968345</v>
      </c>
      <c r="D8" s="878">
        <v>4347096</v>
      </c>
      <c r="E8" s="415">
        <f t="shared" si="1"/>
        <v>621249</v>
      </c>
      <c r="F8" s="536">
        <f t="shared" si="0"/>
        <v>0.14291126766006546</v>
      </c>
      <c r="G8" s="526">
        <v>2089946</v>
      </c>
      <c r="H8" s="476">
        <v>2008885</v>
      </c>
      <c r="I8" s="477">
        <f t="shared" si="2"/>
        <v>81061</v>
      </c>
      <c r="J8" s="476">
        <v>321764</v>
      </c>
      <c r="K8" s="476">
        <v>0</v>
      </c>
      <c r="L8" s="478">
        <v>240703</v>
      </c>
      <c r="M8" s="479">
        <v>1106645</v>
      </c>
      <c r="N8" s="476">
        <v>955952</v>
      </c>
      <c r="O8" s="477">
        <f t="shared" si="3"/>
        <v>150693</v>
      </c>
      <c r="P8" s="476">
        <v>150693</v>
      </c>
      <c r="Q8" s="481">
        <v>0</v>
      </c>
      <c r="R8" s="479">
        <v>1771754</v>
      </c>
      <c r="S8" s="476">
        <v>1382259</v>
      </c>
      <c r="T8" s="477">
        <f t="shared" si="4"/>
        <v>389495</v>
      </c>
      <c r="U8" s="476">
        <v>443572</v>
      </c>
      <c r="V8" s="487">
        <v>54077</v>
      </c>
      <c r="W8" s="71">
        <v>12959364</v>
      </c>
      <c r="X8" s="433">
        <v>12865848</v>
      </c>
      <c r="Y8" s="72">
        <f t="shared" si="5"/>
        <v>7.2685453768768227E-3</v>
      </c>
      <c r="Z8" s="661">
        <f t="shared" si="6"/>
        <v>0.38337876766174639</v>
      </c>
      <c r="AA8" s="652">
        <f t="shared" si="7"/>
        <v>0.33787870026134303</v>
      </c>
    </row>
    <row r="9" spans="1:93" ht="30" customHeight="1" x14ac:dyDescent="0.15">
      <c r="B9" s="409" t="s">
        <v>7</v>
      </c>
      <c r="C9" s="535">
        <v>4594619</v>
      </c>
      <c r="D9" s="878">
        <v>3870384</v>
      </c>
      <c r="E9" s="415">
        <f t="shared" si="1"/>
        <v>724235</v>
      </c>
      <c r="F9" s="536">
        <f t="shared" si="0"/>
        <v>0.18712225970342988</v>
      </c>
      <c r="G9" s="526">
        <v>2144756</v>
      </c>
      <c r="H9" s="476">
        <v>1909696</v>
      </c>
      <c r="I9" s="477">
        <f t="shared" si="2"/>
        <v>235060</v>
      </c>
      <c r="J9" s="476">
        <v>555060</v>
      </c>
      <c r="K9" s="482">
        <v>0</v>
      </c>
      <c r="L9" s="483">
        <v>320000</v>
      </c>
      <c r="M9" s="479">
        <v>562759</v>
      </c>
      <c r="N9" s="484">
        <v>483332</v>
      </c>
      <c r="O9" s="477">
        <f t="shared" si="3"/>
        <v>79427</v>
      </c>
      <c r="P9" s="476">
        <v>100106</v>
      </c>
      <c r="Q9" s="485">
        <v>20679</v>
      </c>
      <c r="R9" s="479">
        <v>1887104</v>
      </c>
      <c r="S9" s="484">
        <v>1477356</v>
      </c>
      <c r="T9" s="477">
        <f t="shared" si="4"/>
        <v>409748</v>
      </c>
      <c r="U9" s="476">
        <v>411330</v>
      </c>
      <c r="V9" s="483">
        <v>1580</v>
      </c>
      <c r="W9" s="71">
        <v>7703063</v>
      </c>
      <c r="X9" s="433">
        <v>7620077</v>
      </c>
      <c r="Y9" s="72">
        <f t="shared" si="5"/>
        <v>1.0890441133337703E-2</v>
      </c>
      <c r="Z9" s="661">
        <f t="shared" si="6"/>
        <v>0.59646649650924577</v>
      </c>
      <c r="AA9" s="653">
        <f t="shared" si="7"/>
        <v>0.5079192769311911</v>
      </c>
    </row>
    <row r="10" spans="1:93" ht="30" customHeight="1" x14ac:dyDescent="0.15">
      <c r="B10" s="409" t="s">
        <v>8</v>
      </c>
      <c r="C10" s="535">
        <v>6264543</v>
      </c>
      <c r="D10" s="878">
        <v>5535956</v>
      </c>
      <c r="E10" s="415">
        <f t="shared" si="1"/>
        <v>728587</v>
      </c>
      <c r="F10" s="536">
        <f t="shared" si="0"/>
        <v>0.13160996944339876</v>
      </c>
      <c r="G10" s="526">
        <v>1930365</v>
      </c>
      <c r="H10" s="476">
        <v>1730344</v>
      </c>
      <c r="I10" s="477">
        <f t="shared" si="2"/>
        <v>200021</v>
      </c>
      <c r="J10" s="476">
        <v>300021</v>
      </c>
      <c r="K10" s="486">
        <v>0</v>
      </c>
      <c r="L10" s="487">
        <v>100000</v>
      </c>
      <c r="M10" s="479">
        <v>584668</v>
      </c>
      <c r="N10" s="476">
        <v>564110</v>
      </c>
      <c r="O10" s="477">
        <f t="shared" si="3"/>
        <v>20558</v>
      </c>
      <c r="P10" s="476">
        <v>100558</v>
      </c>
      <c r="Q10" s="481">
        <v>80000</v>
      </c>
      <c r="R10" s="479">
        <v>3749510</v>
      </c>
      <c r="S10" s="476">
        <v>3241502</v>
      </c>
      <c r="T10" s="477">
        <f t="shared" si="4"/>
        <v>508008</v>
      </c>
      <c r="U10" s="476">
        <v>763277</v>
      </c>
      <c r="V10" s="487">
        <v>255269</v>
      </c>
      <c r="W10" s="71">
        <v>12258409</v>
      </c>
      <c r="X10" s="433">
        <v>12208660</v>
      </c>
      <c r="Y10" s="72">
        <f t="shared" si="5"/>
        <v>4.0748943782529246E-3</v>
      </c>
      <c r="Z10" s="661">
        <f t="shared" si="6"/>
        <v>0.51104046210238208</v>
      </c>
      <c r="AA10" s="652">
        <f t="shared" si="7"/>
        <v>0.45344501362147854</v>
      </c>
    </row>
    <row r="11" spans="1:93" ht="30" customHeight="1" x14ac:dyDescent="0.15">
      <c r="B11" s="410" t="s">
        <v>9</v>
      </c>
      <c r="C11" s="537">
        <v>6079731</v>
      </c>
      <c r="D11" s="879">
        <v>5242714</v>
      </c>
      <c r="E11" s="416">
        <f t="shared" si="1"/>
        <v>837017</v>
      </c>
      <c r="F11" s="538">
        <f t="shared" si="0"/>
        <v>0.1596533780023095</v>
      </c>
      <c r="G11" s="527">
        <v>2697773</v>
      </c>
      <c r="H11" s="484">
        <v>2691456</v>
      </c>
      <c r="I11" s="488">
        <f t="shared" si="2"/>
        <v>6317</v>
      </c>
      <c r="J11" s="484">
        <v>6317</v>
      </c>
      <c r="K11" s="482">
        <v>0</v>
      </c>
      <c r="L11" s="483">
        <v>0</v>
      </c>
      <c r="M11" s="489">
        <v>1402940</v>
      </c>
      <c r="N11" s="484">
        <v>913373</v>
      </c>
      <c r="O11" s="488">
        <f t="shared" si="3"/>
        <v>489567</v>
      </c>
      <c r="P11" s="484">
        <v>489567</v>
      </c>
      <c r="Q11" s="485">
        <v>0</v>
      </c>
      <c r="R11" s="489">
        <v>1979018</v>
      </c>
      <c r="S11" s="484">
        <v>1637885</v>
      </c>
      <c r="T11" s="488">
        <f t="shared" si="4"/>
        <v>341133</v>
      </c>
      <c r="U11" s="484">
        <v>344133</v>
      </c>
      <c r="V11" s="483">
        <v>3000</v>
      </c>
      <c r="W11" s="73">
        <v>13530503</v>
      </c>
      <c r="X11" s="434">
        <v>13526992</v>
      </c>
      <c r="Y11" s="72">
        <f t="shared" si="5"/>
        <v>2.5955511764919059E-4</v>
      </c>
      <c r="Z11" s="662">
        <f t="shared" si="6"/>
        <v>0.44933517992642252</v>
      </c>
      <c r="AA11" s="653">
        <f t="shared" si="7"/>
        <v>0.38757426632617215</v>
      </c>
    </row>
    <row r="12" spans="1:93" ht="30" customHeight="1" x14ac:dyDescent="0.15">
      <c r="B12" s="409" t="s">
        <v>10</v>
      </c>
      <c r="C12" s="535">
        <v>1726199</v>
      </c>
      <c r="D12" s="878">
        <v>1799148</v>
      </c>
      <c r="E12" s="415">
        <f t="shared" si="1"/>
        <v>-72949</v>
      </c>
      <c r="F12" s="536">
        <f t="shared" si="0"/>
        <v>-4.0546414191606206E-2</v>
      </c>
      <c r="G12" s="526">
        <v>950022</v>
      </c>
      <c r="H12" s="476">
        <v>1009964</v>
      </c>
      <c r="I12" s="477">
        <f t="shared" si="2"/>
        <v>-59942</v>
      </c>
      <c r="J12" s="476">
        <v>207027</v>
      </c>
      <c r="K12" s="486">
        <v>0</v>
      </c>
      <c r="L12" s="487">
        <v>266969</v>
      </c>
      <c r="M12" s="479">
        <v>72111</v>
      </c>
      <c r="N12" s="476">
        <v>213060</v>
      </c>
      <c r="O12" s="477">
        <f t="shared" si="3"/>
        <v>-140949</v>
      </c>
      <c r="P12" s="476">
        <v>428</v>
      </c>
      <c r="Q12" s="481">
        <v>141377</v>
      </c>
      <c r="R12" s="479">
        <v>704066</v>
      </c>
      <c r="S12" s="476">
        <v>576124</v>
      </c>
      <c r="T12" s="477">
        <f t="shared" si="4"/>
        <v>127942</v>
      </c>
      <c r="U12" s="476">
        <v>134624</v>
      </c>
      <c r="V12" s="487">
        <v>6682</v>
      </c>
      <c r="W12" s="71">
        <v>8108376</v>
      </c>
      <c r="X12" s="433">
        <v>8023007</v>
      </c>
      <c r="Y12" s="72">
        <f t="shared" si="5"/>
        <v>1.0640524182516709E-2</v>
      </c>
      <c r="Z12" s="661">
        <f t="shared" si="6"/>
        <v>0.21289084275322209</v>
      </c>
      <c r="AA12" s="652">
        <f t="shared" si="7"/>
        <v>0.22424858908885409</v>
      </c>
    </row>
    <row r="13" spans="1:93" ht="30" customHeight="1" x14ac:dyDescent="0.15">
      <c r="B13" s="410" t="s">
        <v>17</v>
      </c>
      <c r="C13" s="73">
        <v>21391518</v>
      </c>
      <c r="D13" s="880">
        <v>19497532</v>
      </c>
      <c r="E13" s="74">
        <f t="shared" si="1"/>
        <v>1893986</v>
      </c>
      <c r="F13" s="539">
        <f t="shared" si="0"/>
        <v>9.7139781588767127E-2</v>
      </c>
      <c r="G13" s="528">
        <v>6465445</v>
      </c>
      <c r="H13" s="490">
        <v>6432723</v>
      </c>
      <c r="I13" s="491">
        <f t="shared" si="2"/>
        <v>32722</v>
      </c>
      <c r="J13" s="490">
        <v>32722</v>
      </c>
      <c r="K13" s="492">
        <v>0</v>
      </c>
      <c r="L13" s="493">
        <v>0</v>
      </c>
      <c r="M13" s="494">
        <v>6490124</v>
      </c>
      <c r="N13" s="490">
        <v>5413594</v>
      </c>
      <c r="O13" s="491">
        <f t="shared" si="3"/>
        <v>1076530</v>
      </c>
      <c r="P13" s="490">
        <v>1076530</v>
      </c>
      <c r="Q13" s="495">
        <v>0</v>
      </c>
      <c r="R13" s="494">
        <v>8435949</v>
      </c>
      <c r="S13" s="490">
        <v>7651215</v>
      </c>
      <c r="T13" s="491">
        <f t="shared" si="4"/>
        <v>784734</v>
      </c>
      <c r="U13" s="490">
        <v>1146690</v>
      </c>
      <c r="V13" s="493">
        <v>361955</v>
      </c>
      <c r="W13" s="73">
        <v>23531682</v>
      </c>
      <c r="X13" s="434">
        <v>23582707</v>
      </c>
      <c r="Y13" s="72">
        <f t="shared" si="5"/>
        <v>-2.1636617034677119E-3</v>
      </c>
      <c r="Z13" s="663">
        <f t="shared" si="6"/>
        <v>0.90905180513658135</v>
      </c>
      <c r="AA13" s="654">
        <f t="shared" si="7"/>
        <v>0.82677243117170562</v>
      </c>
    </row>
    <row r="14" spans="1:93" ht="30" customHeight="1" thickBot="1" x14ac:dyDescent="0.2">
      <c r="B14" s="411" t="s">
        <v>20</v>
      </c>
      <c r="C14" s="540">
        <v>9164819</v>
      </c>
      <c r="D14" s="881">
        <v>8001639</v>
      </c>
      <c r="E14" s="417">
        <f t="shared" si="1"/>
        <v>1163180</v>
      </c>
      <c r="F14" s="541">
        <f t="shared" si="0"/>
        <v>0.14536771778881796</v>
      </c>
      <c r="G14" s="529">
        <v>3932575</v>
      </c>
      <c r="H14" s="496">
        <v>3188104</v>
      </c>
      <c r="I14" s="497">
        <f t="shared" si="2"/>
        <v>744471</v>
      </c>
      <c r="J14" s="496">
        <v>796027</v>
      </c>
      <c r="K14" s="498">
        <v>0</v>
      </c>
      <c r="L14" s="499">
        <v>51556</v>
      </c>
      <c r="M14" s="500">
        <v>290622</v>
      </c>
      <c r="N14" s="496">
        <v>681535</v>
      </c>
      <c r="O14" s="497">
        <f t="shared" si="3"/>
        <v>-390913</v>
      </c>
      <c r="P14" s="496">
        <v>122687</v>
      </c>
      <c r="Q14" s="501">
        <v>513600</v>
      </c>
      <c r="R14" s="500">
        <v>4941622</v>
      </c>
      <c r="S14" s="496">
        <v>4132000</v>
      </c>
      <c r="T14" s="497">
        <f t="shared" si="4"/>
        <v>809622</v>
      </c>
      <c r="U14" s="496">
        <v>1019664</v>
      </c>
      <c r="V14" s="499">
        <v>210042</v>
      </c>
      <c r="W14" s="75">
        <v>24058599</v>
      </c>
      <c r="X14" s="435">
        <v>23828515</v>
      </c>
      <c r="Y14" s="76">
        <f t="shared" si="5"/>
        <v>9.6558262233295E-3</v>
      </c>
      <c r="Z14" s="664">
        <f t="shared" si="6"/>
        <v>0.38093735217083918</v>
      </c>
      <c r="AA14" s="655">
        <f t="shared" si="7"/>
        <v>0.33580099305391042</v>
      </c>
    </row>
    <row r="15" spans="1:93" ht="30" customHeight="1" thickTop="1" thickBot="1" x14ac:dyDescent="0.2">
      <c r="B15" s="412" t="s">
        <v>11</v>
      </c>
      <c r="C15" s="59">
        <f>SUM(C5:C14)</f>
        <v>83546760</v>
      </c>
      <c r="D15" s="772">
        <f>SUM(D5:D14)</f>
        <v>70586016</v>
      </c>
      <c r="E15" s="61">
        <f t="shared" si="1"/>
        <v>12960744</v>
      </c>
      <c r="F15" s="542">
        <f t="shared" si="0"/>
        <v>0.18361631289687752</v>
      </c>
      <c r="G15" s="530">
        <f>SUM(G5:G14)</f>
        <v>29865630</v>
      </c>
      <c r="H15" s="502">
        <f>SUM(H5:H14)</f>
        <v>26754474</v>
      </c>
      <c r="I15" s="503">
        <f t="shared" si="2"/>
        <v>3111156</v>
      </c>
      <c r="J15" s="502">
        <f>SUM(J5:J14)</f>
        <v>3940384</v>
      </c>
      <c r="K15" s="502">
        <f>SUM(K5:K14)</f>
        <v>350000</v>
      </c>
      <c r="L15" s="515">
        <f>SUM(L5:L14)</f>
        <v>1179228</v>
      </c>
      <c r="M15" s="504">
        <f>SUM(M5:M14)</f>
        <v>14903469</v>
      </c>
      <c r="N15" s="502">
        <v>12914176</v>
      </c>
      <c r="O15" s="503">
        <f t="shared" si="3"/>
        <v>1989293</v>
      </c>
      <c r="P15" s="502">
        <f>SUM(P5:P14)</f>
        <v>2744949</v>
      </c>
      <c r="Q15" s="505">
        <f>SUM(Q5:Q14)</f>
        <v>755656</v>
      </c>
      <c r="R15" s="504">
        <f>SUM(R5:R14)</f>
        <v>38777661</v>
      </c>
      <c r="S15" s="502">
        <f>SUM(S5:S14)</f>
        <v>30917366</v>
      </c>
      <c r="T15" s="503">
        <f t="shared" si="4"/>
        <v>7860295</v>
      </c>
      <c r="U15" s="502">
        <f>SUM(U5:U14)</f>
        <v>9588437</v>
      </c>
      <c r="V15" s="515">
        <f>SUM(V5:V14)</f>
        <v>1728138</v>
      </c>
      <c r="W15" s="665">
        <f>SUM(W5:W14)</f>
        <v>251663021</v>
      </c>
      <c r="X15" s="36">
        <f>SUM(X5:X14)</f>
        <v>250531367</v>
      </c>
      <c r="Y15" s="60">
        <f t="shared" si="5"/>
        <v>4.5170152286759802E-3</v>
      </c>
      <c r="Z15" s="666">
        <f t="shared" si="6"/>
        <v>0.33197868986878293</v>
      </c>
      <c r="AA15" s="656">
        <f t="shared" si="7"/>
        <v>0.28174522354320608</v>
      </c>
    </row>
    <row r="16" spans="1:93" ht="30" customHeight="1" thickTop="1" x14ac:dyDescent="0.15">
      <c r="B16" s="408" t="s">
        <v>12</v>
      </c>
      <c r="C16" s="533">
        <v>996829</v>
      </c>
      <c r="D16" s="877">
        <v>876825</v>
      </c>
      <c r="E16" s="414">
        <f t="shared" si="1"/>
        <v>120004</v>
      </c>
      <c r="F16" s="534">
        <f t="shared" si="0"/>
        <v>0.1368619735979244</v>
      </c>
      <c r="G16" s="525">
        <v>950000</v>
      </c>
      <c r="H16" s="471">
        <v>830000</v>
      </c>
      <c r="I16" s="472">
        <f t="shared" si="2"/>
        <v>120000</v>
      </c>
      <c r="J16" s="471">
        <v>120000</v>
      </c>
      <c r="K16" s="506">
        <v>0</v>
      </c>
      <c r="L16" s="516">
        <v>0</v>
      </c>
      <c r="M16" s="474">
        <v>5349</v>
      </c>
      <c r="N16" s="471">
        <v>5348</v>
      </c>
      <c r="O16" s="472">
        <f t="shared" si="3"/>
        <v>1</v>
      </c>
      <c r="P16" s="471">
        <v>1</v>
      </c>
      <c r="Q16" s="507">
        <v>0</v>
      </c>
      <c r="R16" s="474">
        <v>41480</v>
      </c>
      <c r="S16" s="471">
        <v>41477</v>
      </c>
      <c r="T16" s="472">
        <f t="shared" si="4"/>
        <v>3</v>
      </c>
      <c r="U16" s="471">
        <v>3</v>
      </c>
      <c r="V16" s="516">
        <v>0</v>
      </c>
      <c r="W16" s="77">
        <v>1107765</v>
      </c>
      <c r="X16" s="432">
        <v>1093655</v>
      </c>
      <c r="Y16" s="78">
        <f t="shared" si="5"/>
        <v>1.2901692032679435E-2</v>
      </c>
      <c r="Z16" s="660">
        <f t="shared" si="6"/>
        <v>0.89985601639336865</v>
      </c>
      <c r="AA16" s="651">
        <f t="shared" si="7"/>
        <v>0.80173820811864804</v>
      </c>
    </row>
    <row r="17" spans="1:50" ht="30" customHeight="1" x14ac:dyDescent="0.15">
      <c r="B17" s="409" t="s">
        <v>13</v>
      </c>
      <c r="C17" s="535">
        <v>1943175</v>
      </c>
      <c r="D17" s="878">
        <v>1680180</v>
      </c>
      <c r="E17" s="415">
        <f t="shared" si="1"/>
        <v>262995</v>
      </c>
      <c r="F17" s="536">
        <f t="shared" si="0"/>
        <v>0.15652787201371288</v>
      </c>
      <c r="G17" s="526">
        <v>1098259</v>
      </c>
      <c r="H17" s="476">
        <v>852258</v>
      </c>
      <c r="I17" s="477">
        <f t="shared" si="2"/>
        <v>246001</v>
      </c>
      <c r="J17" s="476">
        <v>245933</v>
      </c>
      <c r="K17" s="486">
        <v>0</v>
      </c>
      <c r="L17" s="487">
        <v>0</v>
      </c>
      <c r="M17" s="479">
        <v>350106</v>
      </c>
      <c r="N17" s="476">
        <v>350015</v>
      </c>
      <c r="O17" s="477">
        <f t="shared" si="3"/>
        <v>91</v>
      </c>
      <c r="P17" s="476">
        <v>91</v>
      </c>
      <c r="Q17" s="481">
        <v>0</v>
      </c>
      <c r="R17" s="479">
        <v>494810</v>
      </c>
      <c r="S17" s="476">
        <v>477907</v>
      </c>
      <c r="T17" s="477">
        <f t="shared" si="4"/>
        <v>16903</v>
      </c>
      <c r="U17" s="476">
        <v>17923</v>
      </c>
      <c r="V17" s="487">
        <v>1020</v>
      </c>
      <c r="W17" s="71">
        <v>6289151</v>
      </c>
      <c r="X17" s="433">
        <v>6219862</v>
      </c>
      <c r="Y17" s="72">
        <f t="shared" si="5"/>
        <v>1.1139957767551723E-2</v>
      </c>
      <c r="Z17" s="661">
        <f t="shared" si="6"/>
        <v>0.3089725465329104</v>
      </c>
      <c r="AA17" s="652">
        <f t="shared" si="7"/>
        <v>0.27013139519815715</v>
      </c>
    </row>
    <row r="18" spans="1:50" ht="30" customHeight="1" x14ac:dyDescent="0.15">
      <c r="B18" s="410" t="s">
        <v>14</v>
      </c>
      <c r="C18" s="543">
        <v>3214874</v>
      </c>
      <c r="D18" s="882">
        <v>2331580</v>
      </c>
      <c r="E18" s="418">
        <f t="shared" si="1"/>
        <v>883294</v>
      </c>
      <c r="F18" s="544">
        <f t="shared" si="0"/>
        <v>0.37883924205903297</v>
      </c>
      <c r="G18" s="531">
        <v>858329</v>
      </c>
      <c r="H18" s="508">
        <v>828071</v>
      </c>
      <c r="I18" s="509">
        <f t="shared" si="2"/>
        <v>30258</v>
      </c>
      <c r="J18" s="508">
        <v>30257</v>
      </c>
      <c r="K18" s="510">
        <v>0</v>
      </c>
      <c r="L18" s="517">
        <v>0</v>
      </c>
      <c r="M18" s="511">
        <v>462640</v>
      </c>
      <c r="N18" s="508">
        <v>432503</v>
      </c>
      <c r="O18" s="509">
        <f t="shared" si="3"/>
        <v>30137</v>
      </c>
      <c r="P18" s="508">
        <v>30138</v>
      </c>
      <c r="Q18" s="512">
        <v>0</v>
      </c>
      <c r="R18" s="511">
        <v>1893905</v>
      </c>
      <c r="S18" s="508">
        <v>1071006</v>
      </c>
      <c r="T18" s="509">
        <f t="shared" si="4"/>
        <v>822899</v>
      </c>
      <c r="U18" s="508">
        <v>1168527</v>
      </c>
      <c r="V18" s="517">
        <v>345628</v>
      </c>
      <c r="W18" s="79">
        <v>7155745</v>
      </c>
      <c r="X18" s="436">
        <v>7144987</v>
      </c>
      <c r="Y18" s="72">
        <f t="shared" si="5"/>
        <v>1.5056710390095596E-3</v>
      </c>
      <c r="Z18" s="667">
        <f t="shared" si="6"/>
        <v>0.44927173900131989</v>
      </c>
      <c r="AA18" s="657">
        <f t="shared" si="7"/>
        <v>0.32632389674046991</v>
      </c>
    </row>
    <row r="19" spans="1:50" ht="30" customHeight="1" x14ac:dyDescent="0.15">
      <c r="B19" s="409" t="s">
        <v>15</v>
      </c>
      <c r="C19" s="535">
        <v>6653252</v>
      </c>
      <c r="D19" s="878">
        <v>6510465</v>
      </c>
      <c r="E19" s="415">
        <f t="shared" si="1"/>
        <v>142787</v>
      </c>
      <c r="F19" s="536">
        <f t="shared" si="0"/>
        <v>2.1931920377423086E-2</v>
      </c>
      <c r="G19" s="526">
        <v>1658617</v>
      </c>
      <c r="H19" s="476">
        <v>1616415</v>
      </c>
      <c r="I19" s="477">
        <f t="shared" si="2"/>
        <v>42202</v>
      </c>
      <c r="J19" s="476">
        <v>42202</v>
      </c>
      <c r="K19" s="486">
        <v>0</v>
      </c>
      <c r="L19" s="487">
        <v>0</v>
      </c>
      <c r="M19" s="479">
        <v>3739680</v>
      </c>
      <c r="N19" s="476">
        <v>3635236</v>
      </c>
      <c r="O19" s="477">
        <f t="shared" si="3"/>
        <v>104444</v>
      </c>
      <c r="P19" s="476">
        <v>104444</v>
      </c>
      <c r="Q19" s="481">
        <v>0</v>
      </c>
      <c r="R19" s="479">
        <v>1254955</v>
      </c>
      <c r="S19" s="476">
        <v>1258814</v>
      </c>
      <c r="T19" s="477">
        <f t="shared" si="4"/>
        <v>-3859</v>
      </c>
      <c r="U19" s="476">
        <v>36510</v>
      </c>
      <c r="V19" s="487">
        <v>40369</v>
      </c>
      <c r="W19" s="71">
        <v>6996179</v>
      </c>
      <c r="X19" s="433">
        <v>6916031</v>
      </c>
      <c r="Y19" s="72">
        <f t="shared" si="5"/>
        <v>1.1588727696564716E-2</v>
      </c>
      <c r="Z19" s="661">
        <f t="shared" si="6"/>
        <v>0.95098367265903283</v>
      </c>
      <c r="AA19" s="652">
        <f t="shared" si="7"/>
        <v>0.94135856244716076</v>
      </c>
    </row>
    <row r="20" spans="1:50" ht="30" customHeight="1" thickBot="1" x14ac:dyDescent="0.2">
      <c r="B20" s="411" t="s">
        <v>16</v>
      </c>
      <c r="C20" s="540">
        <v>6896989</v>
      </c>
      <c r="D20" s="881">
        <v>6307511</v>
      </c>
      <c r="E20" s="417">
        <f t="shared" si="1"/>
        <v>589478</v>
      </c>
      <c r="F20" s="541">
        <f t="shared" si="0"/>
        <v>9.3456515573258514E-2</v>
      </c>
      <c r="G20" s="529">
        <v>2241765</v>
      </c>
      <c r="H20" s="496">
        <v>2026595</v>
      </c>
      <c r="I20" s="497">
        <f t="shared" si="2"/>
        <v>215170</v>
      </c>
      <c r="J20" s="496">
        <v>504139</v>
      </c>
      <c r="K20" s="498">
        <v>0</v>
      </c>
      <c r="L20" s="499">
        <v>288969</v>
      </c>
      <c r="M20" s="500">
        <v>1944646</v>
      </c>
      <c r="N20" s="496">
        <v>1661995</v>
      </c>
      <c r="O20" s="497">
        <f t="shared" si="3"/>
        <v>282651</v>
      </c>
      <c r="P20" s="496">
        <v>382651</v>
      </c>
      <c r="Q20" s="501">
        <v>100000</v>
      </c>
      <c r="R20" s="500">
        <v>2710578</v>
      </c>
      <c r="S20" s="496">
        <v>2618921</v>
      </c>
      <c r="T20" s="497">
        <f t="shared" si="4"/>
        <v>91657</v>
      </c>
      <c r="U20" s="496">
        <v>151779</v>
      </c>
      <c r="V20" s="499">
        <v>60122</v>
      </c>
      <c r="W20" s="75">
        <v>4662947</v>
      </c>
      <c r="X20" s="435">
        <v>4606986</v>
      </c>
      <c r="Y20" s="80">
        <f t="shared" si="5"/>
        <v>1.2146987205952087E-2</v>
      </c>
      <c r="Z20" s="664">
        <f t="shared" si="6"/>
        <v>1.4791051667539863</v>
      </c>
      <c r="AA20" s="655">
        <f t="shared" si="7"/>
        <v>1.3691187687568402</v>
      </c>
    </row>
    <row r="21" spans="1:50" ht="30" customHeight="1" thickTop="1" thickBot="1" x14ac:dyDescent="0.2">
      <c r="B21" s="412" t="s">
        <v>287</v>
      </c>
      <c r="C21" s="59">
        <f>SUM(C16:C20)</f>
        <v>19705119</v>
      </c>
      <c r="D21" s="772">
        <f>SUM(D16:D20)</f>
        <v>17706561</v>
      </c>
      <c r="E21" s="61">
        <f t="shared" si="1"/>
        <v>1998558</v>
      </c>
      <c r="F21" s="542">
        <f t="shared" si="0"/>
        <v>0.11287104254744884</v>
      </c>
      <c r="G21" s="530">
        <f>SUM(G16:G20)</f>
        <v>6806970</v>
      </c>
      <c r="H21" s="502">
        <f>SUM(H16:H20)</f>
        <v>6153339</v>
      </c>
      <c r="I21" s="503">
        <f t="shared" si="2"/>
        <v>653631</v>
      </c>
      <c r="J21" s="502">
        <f>SUM(J16:J20)</f>
        <v>942531</v>
      </c>
      <c r="K21" s="502">
        <f>SUM(K16:K20)</f>
        <v>0</v>
      </c>
      <c r="L21" s="515">
        <f>SUM(L16:L20)</f>
        <v>288969</v>
      </c>
      <c r="M21" s="504">
        <f>SUM(M16:M20)</f>
        <v>6502421</v>
      </c>
      <c r="N21" s="502">
        <f>SUM(N16:N20)</f>
        <v>6085097</v>
      </c>
      <c r="O21" s="503">
        <f t="shared" si="3"/>
        <v>417324</v>
      </c>
      <c r="P21" s="502">
        <f>SUM(P16:P20)</f>
        <v>517325</v>
      </c>
      <c r="Q21" s="502">
        <f>SUM(Q16:Q20)</f>
        <v>100000</v>
      </c>
      <c r="R21" s="504">
        <f>SUM(R16:R20)</f>
        <v>6395728</v>
      </c>
      <c r="S21" s="502">
        <f>SUM(S16:S20)</f>
        <v>5468125</v>
      </c>
      <c r="T21" s="503">
        <f t="shared" si="4"/>
        <v>927603</v>
      </c>
      <c r="U21" s="502">
        <f>SUM(U16:U20)</f>
        <v>1374742</v>
      </c>
      <c r="V21" s="515">
        <f>SUM(V16:V20)</f>
        <v>447139</v>
      </c>
      <c r="W21" s="59">
        <f>SUM(W16:W20)</f>
        <v>26211787</v>
      </c>
      <c r="X21" s="36">
        <f>SUM(X16:X20)</f>
        <v>25981521</v>
      </c>
      <c r="Y21" s="60">
        <f t="shared" si="5"/>
        <v>8.8626835973151241E-3</v>
      </c>
      <c r="Z21" s="666">
        <f t="shared" si="6"/>
        <v>0.75176557019939161</v>
      </c>
      <c r="AA21" s="656">
        <f t="shared" si="7"/>
        <v>0.68150594416701005</v>
      </c>
    </row>
    <row r="22" spans="1:50" ht="30" customHeight="1" thickTop="1" thickBot="1" x14ac:dyDescent="0.2">
      <c r="B22" s="413" t="s">
        <v>18</v>
      </c>
      <c r="C22" s="545">
        <f>C15+C21</f>
        <v>103251879</v>
      </c>
      <c r="D22" s="775">
        <f>D15+D21</f>
        <v>88292577</v>
      </c>
      <c r="E22" s="518">
        <f t="shared" si="1"/>
        <v>14959302</v>
      </c>
      <c r="F22" s="546">
        <f t="shared" si="0"/>
        <v>0.16942876183124667</v>
      </c>
      <c r="G22" s="532">
        <f>G15+G21</f>
        <v>36672600</v>
      </c>
      <c r="H22" s="519">
        <f>H15+H21</f>
        <v>32907813</v>
      </c>
      <c r="I22" s="520">
        <f t="shared" si="2"/>
        <v>3764787</v>
      </c>
      <c r="J22" s="519">
        <f>J15+J21</f>
        <v>4882915</v>
      </c>
      <c r="K22" s="519">
        <f>K15+K21</f>
        <v>350000</v>
      </c>
      <c r="L22" s="961">
        <f>L15+L21</f>
        <v>1468197</v>
      </c>
      <c r="M22" s="521">
        <f>M15+M21</f>
        <v>21405890</v>
      </c>
      <c r="N22" s="522">
        <f>N15+N21</f>
        <v>18999273</v>
      </c>
      <c r="O22" s="523">
        <f t="shared" si="3"/>
        <v>2406617</v>
      </c>
      <c r="P22" s="522">
        <f>P15+P21</f>
        <v>3262274</v>
      </c>
      <c r="Q22" s="522">
        <f>Q15+Q21</f>
        <v>855656</v>
      </c>
      <c r="R22" s="521">
        <f>R15+R21</f>
        <v>45173389</v>
      </c>
      <c r="S22" s="522">
        <f>S15+S21</f>
        <v>36385491</v>
      </c>
      <c r="T22" s="523">
        <f t="shared" si="4"/>
        <v>8787898</v>
      </c>
      <c r="U22" s="522">
        <f>U15+U21</f>
        <v>10963179</v>
      </c>
      <c r="V22" s="524">
        <f>V15+V21</f>
        <v>2175277</v>
      </c>
      <c r="W22" s="668">
        <f>SUM(W15,W21)</f>
        <v>277874808</v>
      </c>
      <c r="X22" s="62">
        <f>SUM(X15,X21)</f>
        <v>276512888</v>
      </c>
      <c r="Y22" s="63">
        <f t="shared" si="5"/>
        <v>4.9253400441862105E-3</v>
      </c>
      <c r="Z22" s="669">
        <f t="shared" si="6"/>
        <v>0.37157696929474804</v>
      </c>
      <c r="AA22" s="658">
        <f t="shared" si="7"/>
        <v>0.31930727583301649</v>
      </c>
    </row>
    <row r="23" spans="1:50" s="876" customFormat="1" ht="15" customHeight="1" x14ac:dyDescent="0.15">
      <c r="A23" s="875"/>
      <c r="B23" s="956"/>
      <c r="C23" s="956"/>
      <c r="D23" s="956"/>
      <c r="E23" s="956"/>
      <c r="F23" s="956"/>
      <c r="G23" s="956"/>
      <c r="H23" s="956"/>
      <c r="I23" s="956" t="s">
        <v>317</v>
      </c>
      <c r="J23" s="956">
        <v>4223313</v>
      </c>
      <c r="K23" s="956"/>
      <c r="L23" s="956"/>
      <c r="M23" s="956"/>
      <c r="N23" s="956"/>
      <c r="O23" s="956"/>
      <c r="P23" s="956">
        <v>2996825</v>
      </c>
      <c r="Q23" s="956"/>
      <c r="R23" s="956"/>
      <c r="S23" s="956"/>
      <c r="T23" s="956"/>
      <c r="U23" s="956">
        <v>3970619</v>
      </c>
      <c r="V23" s="956"/>
      <c r="W23" s="957" t="s">
        <v>102</v>
      </c>
      <c r="X23" s="957"/>
      <c r="Y23" s="957"/>
      <c r="Z23" s="957"/>
      <c r="AA23" s="957"/>
      <c r="AB23" s="875"/>
      <c r="AC23" s="875"/>
      <c r="AD23" s="875"/>
      <c r="AE23" s="875"/>
      <c r="AF23" s="875"/>
      <c r="AG23" s="875"/>
      <c r="AH23" s="875"/>
      <c r="AI23" s="875"/>
      <c r="AJ23" s="875"/>
      <c r="AK23" s="875"/>
      <c r="AL23" s="875"/>
      <c r="AM23" s="875"/>
      <c r="AN23" s="875"/>
      <c r="AO23" s="875"/>
      <c r="AP23" s="875"/>
      <c r="AQ23" s="875"/>
      <c r="AR23" s="875"/>
      <c r="AS23" s="875"/>
      <c r="AT23" s="875"/>
      <c r="AU23" s="875"/>
      <c r="AV23" s="875"/>
      <c r="AW23" s="875"/>
      <c r="AX23" s="875"/>
    </row>
    <row r="24" spans="1:50" ht="15" customHeight="1" x14ac:dyDescent="0.15">
      <c r="B24" s="958"/>
      <c r="C24" s="958"/>
      <c r="D24" s="958"/>
      <c r="E24" s="958"/>
      <c r="F24" s="958"/>
      <c r="G24" s="958"/>
      <c r="H24" s="958"/>
      <c r="I24" s="958" t="s">
        <v>167</v>
      </c>
      <c r="J24" s="959">
        <f>J22-J23</f>
        <v>659602</v>
      </c>
      <c r="K24" s="958"/>
      <c r="L24" s="958"/>
      <c r="M24" s="958"/>
      <c r="N24" s="958"/>
      <c r="O24" s="958"/>
      <c r="P24" s="959">
        <f>P22-P23</f>
        <v>265449</v>
      </c>
      <c r="Q24" s="958"/>
      <c r="R24" s="958"/>
      <c r="S24" s="958"/>
      <c r="T24" s="958"/>
      <c r="U24" s="959">
        <f>U22-U23</f>
        <v>6992560</v>
      </c>
      <c r="V24" s="958"/>
      <c r="W24" s="958"/>
      <c r="X24" s="958"/>
      <c r="Y24" s="958"/>
      <c r="Z24" s="958"/>
      <c r="AA24" s="958"/>
    </row>
    <row r="25" spans="1:50" ht="15" customHeight="1" x14ac:dyDescent="0.15">
      <c r="B25" s="10"/>
      <c r="C25" s="10"/>
      <c r="D25" s="10"/>
      <c r="E25" s="10"/>
      <c r="F25" s="10"/>
      <c r="G25" s="10"/>
      <c r="H25" s="10"/>
      <c r="I25" s="10"/>
      <c r="J25" s="960"/>
      <c r="K25" s="960"/>
      <c r="L25" s="10"/>
      <c r="M25" s="960"/>
      <c r="N25" s="10"/>
      <c r="O25" s="10"/>
      <c r="P25" s="960"/>
      <c r="Q25" s="10"/>
      <c r="R25" s="960"/>
      <c r="S25" s="10"/>
      <c r="T25" s="10"/>
      <c r="U25" s="960"/>
      <c r="V25" s="10"/>
      <c r="W25" s="10"/>
      <c r="X25" s="10"/>
      <c r="Y25" s="10"/>
      <c r="Z25" s="960"/>
      <c r="AA25" s="10"/>
    </row>
    <row r="26" spans="1:50" ht="15" customHeight="1" x14ac:dyDescent="0.15">
      <c r="B26" s="10"/>
      <c r="C26" s="10"/>
      <c r="D26" s="10"/>
      <c r="E26" s="10"/>
      <c r="F26" s="10"/>
      <c r="G26" s="10"/>
      <c r="H26" s="10"/>
      <c r="I26" s="10"/>
      <c r="J26" s="960"/>
      <c r="K26" s="960"/>
      <c r="L26" s="10"/>
      <c r="M26" s="960"/>
      <c r="N26" s="10"/>
      <c r="O26" s="10"/>
      <c r="P26" s="960"/>
      <c r="Q26" s="10"/>
      <c r="R26" s="960"/>
      <c r="S26" s="10"/>
      <c r="T26" s="10"/>
      <c r="U26" s="960"/>
      <c r="V26" s="10"/>
      <c r="W26" s="10"/>
      <c r="X26" s="10"/>
      <c r="Y26" s="10"/>
      <c r="Z26" s="960"/>
      <c r="AA26" s="10"/>
    </row>
    <row r="27" spans="1:50" ht="15.75" customHeight="1" x14ac:dyDescent="0.15">
      <c r="B27" s="5"/>
      <c r="C27" s="8"/>
      <c r="D27" s="8"/>
      <c r="E27" s="8"/>
      <c r="F27" s="8"/>
      <c r="G27" s="8"/>
      <c r="H27" s="8"/>
      <c r="I27" s="8"/>
      <c r="J27" s="85"/>
      <c r="K27" s="85"/>
      <c r="L27" s="8"/>
      <c r="M27" s="85"/>
      <c r="N27" s="8"/>
      <c r="O27" s="8"/>
      <c r="P27" s="85"/>
      <c r="Q27" s="8"/>
      <c r="R27" s="85"/>
      <c r="S27" s="8"/>
      <c r="T27" s="8"/>
      <c r="U27" s="85"/>
      <c r="V27" s="8"/>
      <c r="W27" s="5"/>
      <c r="X27" s="5"/>
      <c r="Y27" s="5"/>
      <c r="Z27" s="85"/>
      <c r="AA27" s="8"/>
    </row>
    <row r="36" spans="13:13" x14ac:dyDescent="0.15">
      <c r="M36" s="1"/>
    </row>
  </sheetData>
  <customSheetViews>
    <customSheetView guid="{F8ADF7E6-8DB2-4DD5-B904-29E1BA2DF5FE}" colorId="22" showPageBreaks="1" printArea="1" view="pageBreakPreview" showRuler="0">
      <selection activeCell="C3" sqref="C3:F3"/>
      <pageMargins left="0.42" right="0" top="0.59055118110236227" bottom="0.59055118110236227" header="0.51181102362204722" footer="0.11811023622047245"/>
      <pageSetup paperSize="9" scale="52" orientation="landscape" r:id="rId1"/>
      <headerFooter alignWithMargins="0"/>
    </customSheetView>
  </customSheetViews>
  <mergeCells count="9">
    <mergeCell ref="Z3:AA3"/>
    <mergeCell ref="U3:V3"/>
    <mergeCell ref="J3:L3"/>
    <mergeCell ref="R3:T3"/>
    <mergeCell ref="C3:F3"/>
    <mergeCell ref="P3:Q3"/>
    <mergeCell ref="G3:I3"/>
    <mergeCell ref="M3:O3"/>
    <mergeCell ref="W3:Y3"/>
  </mergeCells>
  <phoneticPr fontId="4"/>
  <printOptions horizontalCentered="1"/>
  <pageMargins left="0.43307086614173229" right="0" top="0.78740157480314965" bottom="0.59055118110236227" header="0.51181102362204722" footer="0.11811023622047245"/>
  <pageSetup paperSize="9" scale="42" orientation="landscape" r:id="rId2"/>
  <headerFooter alignWithMargins="0">
    <oddHeader>&amp;R&amp;F&amp;A&amp;D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Q42"/>
  <sheetViews>
    <sheetView defaultGridColor="0" view="pageBreakPreview" colorId="22" zoomScale="70" zoomScaleNormal="55" zoomScaleSheetLayoutView="70" workbookViewId="0">
      <selection activeCell="B1" sqref="B1"/>
    </sheetView>
  </sheetViews>
  <sheetFormatPr defaultColWidth="13.375" defaultRowHeight="13.5" x14ac:dyDescent="0.15"/>
  <cols>
    <col min="1" max="1" width="2.375" style="1" customWidth="1"/>
    <col min="2" max="2" width="13.375" style="1" customWidth="1"/>
    <col min="3" max="4" width="15.625" style="1" customWidth="1"/>
    <col min="5" max="5" width="16.375" style="1" customWidth="1"/>
    <col min="6" max="6" width="10.125" style="1" customWidth="1"/>
    <col min="7" max="8" width="15.625" style="1" customWidth="1"/>
    <col min="9" max="9" width="16.375" style="1" customWidth="1"/>
    <col min="10" max="10" width="10.125" style="1" customWidth="1"/>
    <col min="11" max="16" width="12.625" style="1" customWidth="1"/>
    <col min="17" max="18" width="10.375" style="1" hidden="1" customWidth="1"/>
    <col min="19" max="20" width="15.625" style="1" customWidth="1"/>
    <col min="21" max="21" width="16.375" style="1" customWidth="1"/>
    <col min="22" max="22" width="10.125" style="1" customWidth="1"/>
    <col min="23" max="24" width="14.25" style="1" bestFit="1" customWidth="1"/>
    <col min="25" max="25" width="13.75" style="1" customWidth="1"/>
    <col min="26" max="26" width="12.625" style="1" customWidth="1"/>
    <col min="27" max="27" width="12.625" style="83" customWidth="1"/>
    <col min="28" max="28" width="12.625" style="1" customWidth="1"/>
    <col min="29" max="29" width="12.625" style="83" customWidth="1"/>
    <col min="30" max="30" width="12.625" style="1" customWidth="1"/>
    <col min="31" max="31" width="15.625" style="1" customWidth="1"/>
    <col min="32" max="32" width="15.75" style="1" customWidth="1"/>
    <col min="33" max="33" width="9.625" style="1" customWidth="1"/>
    <col min="34" max="34" width="12.625" style="83" customWidth="1"/>
    <col min="35" max="35" width="12.625" style="1" customWidth="1"/>
    <col min="36" max="52" width="13.375" style="1"/>
    <col min="53" max="53" width="11.375" style="1" customWidth="1"/>
    <col min="54" max="54" width="10.875" style="1" customWidth="1"/>
    <col min="55" max="56" width="13.375" style="1"/>
    <col min="57" max="57" width="11.125" style="1" customWidth="1"/>
    <col min="58" max="58" width="13.375" style="1"/>
    <col min="59" max="16384" width="13.375" style="3"/>
  </cols>
  <sheetData>
    <row r="1" spans="1:95" ht="24" x14ac:dyDescent="0.25">
      <c r="B1" s="82"/>
      <c r="C1" s="82" t="s">
        <v>170</v>
      </c>
    </row>
    <row r="2" spans="1:95" s="470" customFormat="1" ht="15.75" customHeight="1" thickBot="1" x14ac:dyDescent="0.2">
      <c r="A2" s="469"/>
      <c r="B2" s="513"/>
      <c r="C2" s="926" t="s">
        <v>318</v>
      </c>
      <c r="D2" s="513"/>
      <c r="E2" s="513"/>
      <c r="F2" s="513"/>
      <c r="G2" s="926" t="s">
        <v>319</v>
      </c>
      <c r="H2" s="513"/>
      <c r="I2" s="513"/>
      <c r="J2" s="513"/>
      <c r="K2" s="513" t="s">
        <v>159</v>
      </c>
      <c r="L2" s="560"/>
      <c r="M2" s="514"/>
      <c r="N2" s="513" t="s">
        <v>160</v>
      </c>
      <c r="O2" s="559" t="s">
        <v>161</v>
      </c>
      <c r="P2" s="514"/>
      <c r="Q2" s="514"/>
      <c r="R2" s="514"/>
      <c r="S2" s="926" t="s">
        <v>320</v>
      </c>
      <c r="T2" s="513"/>
      <c r="U2" s="513"/>
      <c r="V2" s="513"/>
      <c r="W2" s="513" t="s">
        <v>239</v>
      </c>
      <c r="X2" s="513"/>
      <c r="Y2" s="513" t="s">
        <v>239</v>
      </c>
      <c r="Z2" s="513"/>
      <c r="AA2" s="926" t="s">
        <v>321</v>
      </c>
      <c r="AB2" s="513"/>
      <c r="AC2" s="926" t="s">
        <v>322</v>
      </c>
      <c r="AD2" s="513"/>
      <c r="AE2" s="513" t="s">
        <v>101</v>
      </c>
      <c r="AF2" s="446"/>
      <c r="AG2" s="446"/>
      <c r="AH2" s="513" t="s">
        <v>239</v>
      </c>
      <c r="AI2" s="513"/>
      <c r="AJ2" s="469"/>
      <c r="AK2" s="469"/>
      <c r="AL2" s="469"/>
      <c r="AM2" s="469"/>
      <c r="AN2" s="469"/>
      <c r="AO2" s="469"/>
      <c r="AP2" s="469"/>
      <c r="AQ2" s="469"/>
      <c r="AR2" s="469"/>
      <c r="AS2" s="469"/>
      <c r="AT2" s="469"/>
      <c r="AU2" s="469"/>
      <c r="AV2" s="469"/>
      <c r="AW2" s="469"/>
      <c r="AX2" s="469"/>
      <c r="AY2" s="469"/>
      <c r="AZ2" s="469"/>
      <c r="BA2" s="469"/>
      <c r="BB2" s="469"/>
      <c r="BC2" s="469"/>
      <c r="BD2" s="469"/>
      <c r="BE2" s="469"/>
      <c r="BF2" s="469"/>
    </row>
    <row r="3" spans="1:95" s="945" customFormat="1" ht="28.5" customHeight="1" x14ac:dyDescent="0.15">
      <c r="A3" s="943"/>
      <c r="B3" s="944"/>
      <c r="C3" s="2319" t="s">
        <v>155</v>
      </c>
      <c r="D3" s="2317"/>
      <c r="E3" s="2317"/>
      <c r="F3" s="2316"/>
      <c r="G3" s="2319" t="s">
        <v>156</v>
      </c>
      <c r="H3" s="2317"/>
      <c r="I3" s="2317"/>
      <c r="J3" s="2317"/>
      <c r="K3" s="2322" t="s">
        <v>157</v>
      </c>
      <c r="L3" s="2317"/>
      <c r="M3" s="2323"/>
      <c r="N3" s="2322" t="s">
        <v>158</v>
      </c>
      <c r="O3" s="2317"/>
      <c r="P3" s="2317"/>
      <c r="Q3" s="2326" t="s">
        <v>163</v>
      </c>
      <c r="R3" s="2327"/>
      <c r="S3" s="2319" t="s">
        <v>162</v>
      </c>
      <c r="T3" s="2317"/>
      <c r="U3" s="2317"/>
      <c r="V3" s="2316"/>
      <c r="W3" s="2324" t="s">
        <v>329</v>
      </c>
      <c r="X3" s="2325"/>
      <c r="Y3" s="2324" t="s">
        <v>148</v>
      </c>
      <c r="Z3" s="2325"/>
      <c r="AA3" s="2318" t="s">
        <v>165</v>
      </c>
      <c r="AB3" s="2317"/>
      <c r="AC3" s="2318" t="s">
        <v>166</v>
      </c>
      <c r="AD3" s="2316"/>
      <c r="AE3" s="2320" t="s">
        <v>24</v>
      </c>
      <c r="AF3" s="2321"/>
      <c r="AG3" s="2321"/>
      <c r="AH3" s="2313" t="s">
        <v>172</v>
      </c>
      <c r="AI3" s="2314"/>
      <c r="AJ3" s="943"/>
      <c r="AK3" s="469"/>
      <c r="AL3" s="943"/>
      <c r="AM3" s="943"/>
      <c r="AN3" s="943"/>
      <c r="AO3" s="943"/>
      <c r="AP3" s="943"/>
      <c r="AQ3" s="943"/>
      <c r="AR3" s="943"/>
      <c r="AS3" s="943"/>
      <c r="AT3" s="943"/>
      <c r="AU3" s="943"/>
      <c r="AV3" s="943"/>
      <c r="AW3" s="943"/>
      <c r="AX3" s="943"/>
      <c r="AY3" s="943"/>
      <c r="AZ3" s="943"/>
      <c r="BA3" s="943"/>
      <c r="BB3" s="943"/>
      <c r="BC3" s="943"/>
      <c r="BD3" s="943"/>
      <c r="BE3" s="943"/>
      <c r="BF3" s="943"/>
      <c r="CQ3" s="470"/>
    </row>
    <row r="4" spans="1:95" s="945" customFormat="1" ht="24" customHeight="1" thickBot="1" x14ac:dyDescent="0.2">
      <c r="A4" s="943"/>
      <c r="B4" s="946"/>
      <c r="C4" s="947" t="s">
        <v>316</v>
      </c>
      <c r="D4" s="948" t="s">
        <v>306</v>
      </c>
      <c r="E4" s="949" t="s">
        <v>96</v>
      </c>
      <c r="F4" s="16" t="s">
        <v>22</v>
      </c>
      <c r="G4" s="947" t="s">
        <v>316</v>
      </c>
      <c r="H4" s="948" t="s">
        <v>306</v>
      </c>
      <c r="I4" s="949" t="s">
        <v>96</v>
      </c>
      <c r="J4" s="949" t="s">
        <v>22</v>
      </c>
      <c r="K4" s="1129">
        <v>25</v>
      </c>
      <c r="L4" s="951">
        <v>24</v>
      </c>
      <c r="M4" s="1130" t="s">
        <v>96</v>
      </c>
      <c r="N4" s="1129">
        <v>25</v>
      </c>
      <c r="O4" s="951">
        <v>24</v>
      </c>
      <c r="P4" s="1131" t="s">
        <v>96</v>
      </c>
      <c r="Q4" s="1132" t="s">
        <v>164</v>
      </c>
      <c r="R4" s="1133" t="s">
        <v>167</v>
      </c>
      <c r="S4" s="947" t="s">
        <v>316</v>
      </c>
      <c r="T4" s="766" t="s">
        <v>306</v>
      </c>
      <c r="U4" s="949" t="s">
        <v>96</v>
      </c>
      <c r="V4" s="16" t="s">
        <v>22</v>
      </c>
      <c r="W4" s="947">
        <v>25</v>
      </c>
      <c r="X4" s="1135">
        <v>24</v>
      </c>
      <c r="Y4" s="950">
        <v>25</v>
      </c>
      <c r="Z4" s="1134">
        <v>24</v>
      </c>
      <c r="AA4" s="947">
        <v>25</v>
      </c>
      <c r="AB4" s="1135">
        <v>24</v>
      </c>
      <c r="AC4" s="950">
        <v>25</v>
      </c>
      <c r="AD4" s="1135">
        <v>24</v>
      </c>
      <c r="AE4" s="947" t="s">
        <v>316</v>
      </c>
      <c r="AF4" s="874" t="s">
        <v>306</v>
      </c>
      <c r="AG4" s="659" t="s">
        <v>22</v>
      </c>
      <c r="AH4" s="1129">
        <v>25</v>
      </c>
      <c r="AI4" s="955">
        <v>24</v>
      </c>
      <c r="AJ4" s="943"/>
      <c r="AK4" s="547"/>
      <c r="AL4" s="943"/>
      <c r="AM4" s="943"/>
      <c r="AN4" s="943"/>
      <c r="AO4" s="943"/>
      <c r="AP4" s="943"/>
      <c r="AQ4" s="943"/>
      <c r="AR4" s="943"/>
      <c r="AS4" s="943"/>
      <c r="AT4" s="943"/>
      <c r="AU4" s="943"/>
      <c r="AV4" s="943"/>
      <c r="AW4" s="943"/>
      <c r="AX4" s="943"/>
      <c r="AY4" s="943"/>
      <c r="AZ4" s="943"/>
      <c r="BA4" s="943"/>
      <c r="BB4" s="943"/>
      <c r="BC4" s="943"/>
      <c r="BD4" s="943"/>
      <c r="BE4" s="943"/>
      <c r="BF4" s="943"/>
    </row>
    <row r="5" spans="1:95" ht="30" customHeight="1" x14ac:dyDescent="0.15">
      <c r="B5" s="408" t="s">
        <v>3</v>
      </c>
      <c r="C5" s="533">
        <v>89365746</v>
      </c>
      <c r="D5" s="65">
        <v>88357862</v>
      </c>
      <c r="E5" s="414">
        <f t="shared" ref="E5:E20" si="0">C5-D5</f>
        <v>1007884</v>
      </c>
      <c r="F5" s="534">
        <f t="shared" ref="F5:F22" si="1">(C5/D5-1)</f>
        <v>1.1406840061385815E-2</v>
      </c>
      <c r="G5" s="533">
        <v>156618128</v>
      </c>
      <c r="H5" s="65">
        <v>157997310</v>
      </c>
      <c r="I5" s="414">
        <f t="shared" ref="I5:I20" si="2">G5-H5</f>
        <v>-1379182</v>
      </c>
      <c r="J5" s="551">
        <f t="shared" ref="J5:J22" si="3">(G5/H5-1)</f>
        <v>-8.7291486165176346E-3</v>
      </c>
      <c r="K5" s="599">
        <v>73278542</v>
      </c>
      <c r="L5" s="600">
        <v>80067564</v>
      </c>
      <c r="M5" s="601">
        <f t="shared" ref="M5:M20" si="4">K5-L5</f>
        <v>-6789022</v>
      </c>
      <c r="N5" s="599">
        <f>G5-K5</f>
        <v>83339586</v>
      </c>
      <c r="O5" s="600">
        <v>77929746</v>
      </c>
      <c r="P5" s="602">
        <f t="shared" ref="P5:P20" si="5">N5-O5</f>
        <v>5409840</v>
      </c>
      <c r="Q5" s="577">
        <f>C5+G5</f>
        <v>245983874</v>
      </c>
      <c r="R5" s="578">
        <f>S5-Q5</f>
        <v>0</v>
      </c>
      <c r="S5" s="533">
        <v>245983874</v>
      </c>
      <c r="T5" s="437">
        <v>246355172</v>
      </c>
      <c r="U5" s="414">
        <f t="shared" ref="U5:U14" si="6">S5-T5</f>
        <v>-371298</v>
      </c>
      <c r="V5" s="534">
        <f t="shared" ref="V5:V22" si="7">(S5/T5-1)</f>
        <v>-1.5071654351141994E-3</v>
      </c>
      <c r="W5" s="1218">
        <f t="shared" ref="W5:W14" si="8">S5-AA5</f>
        <v>182702227</v>
      </c>
      <c r="X5" s="561">
        <f t="shared" ref="X5:X14" si="9">T5-AB5</f>
        <v>190071748</v>
      </c>
      <c r="Y5" s="1209">
        <f>S5-SUM(AA5,AC5)</f>
        <v>177508002</v>
      </c>
      <c r="Z5" s="561">
        <v>183330537</v>
      </c>
      <c r="AA5" s="562">
        <v>63281647</v>
      </c>
      <c r="AB5" s="593">
        <v>56283424</v>
      </c>
      <c r="AC5" s="562">
        <v>5194225</v>
      </c>
      <c r="AD5" s="883">
        <v>6741211</v>
      </c>
      <c r="AE5" s="77">
        <v>101141040</v>
      </c>
      <c r="AF5" s="768">
        <v>100788885</v>
      </c>
      <c r="AG5" s="81">
        <f t="shared" ref="AG5:AG22" si="10">(AE5/AF5-1)</f>
        <v>3.4939864648766417E-3</v>
      </c>
      <c r="AH5" s="660">
        <f>S5/AE5</f>
        <v>2.4320876471114001</v>
      </c>
      <c r="AI5" s="651">
        <f>T5/AF5</f>
        <v>2.4442692465543199</v>
      </c>
      <c r="AK5" s="548"/>
    </row>
    <row r="6" spans="1:95" ht="30" customHeight="1" x14ac:dyDescent="0.15">
      <c r="B6" s="409" t="s">
        <v>4</v>
      </c>
      <c r="C6" s="535">
        <v>35772918</v>
      </c>
      <c r="D6" s="66">
        <v>36366239</v>
      </c>
      <c r="E6" s="415">
        <f t="shared" si="0"/>
        <v>-593321</v>
      </c>
      <c r="F6" s="536">
        <f t="shared" si="1"/>
        <v>-1.6315159783226396E-2</v>
      </c>
      <c r="G6" s="535">
        <v>67310946</v>
      </c>
      <c r="H6" s="66">
        <v>60841362</v>
      </c>
      <c r="I6" s="415">
        <f t="shared" si="2"/>
        <v>6469584</v>
      </c>
      <c r="J6" s="552">
        <f t="shared" si="3"/>
        <v>0.10633529209947667</v>
      </c>
      <c r="K6" s="603">
        <v>29610439</v>
      </c>
      <c r="L6" s="604">
        <v>27729517</v>
      </c>
      <c r="M6" s="605">
        <f t="shared" si="4"/>
        <v>1880922</v>
      </c>
      <c r="N6" s="603">
        <f t="shared" ref="N6:N14" si="11">G6-K6</f>
        <v>37700507</v>
      </c>
      <c r="O6" s="604">
        <v>33111845</v>
      </c>
      <c r="P6" s="606">
        <f t="shared" si="5"/>
        <v>4588662</v>
      </c>
      <c r="Q6" s="579">
        <f t="shared" ref="Q6:Q22" si="12">C6+G6</f>
        <v>103083864</v>
      </c>
      <c r="R6" s="580">
        <f t="shared" ref="R6:R22" si="13">S6-Q6</f>
        <v>0</v>
      </c>
      <c r="S6" s="535">
        <v>103083864</v>
      </c>
      <c r="T6" s="438">
        <v>97207601</v>
      </c>
      <c r="U6" s="415">
        <f t="shared" si="6"/>
        <v>5876263</v>
      </c>
      <c r="V6" s="536">
        <f t="shared" si="7"/>
        <v>6.0450653442213786E-2</v>
      </c>
      <c r="W6" s="1219">
        <f t="shared" si="8"/>
        <v>76260445</v>
      </c>
      <c r="X6" s="563">
        <f t="shared" si="9"/>
        <v>73006147</v>
      </c>
      <c r="Y6" s="1210">
        <f t="shared" ref="Y6:Y14" si="14">S6-SUM(AA6,AC6)</f>
        <v>74272307</v>
      </c>
      <c r="Z6" s="563">
        <v>70415388</v>
      </c>
      <c r="AA6" s="564">
        <v>26823419</v>
      </c>
      <c r="AB6" s="594">
        <v>24201454</v>
      </c>
      <c r="AC6" s="564">
        <v>1988138</v>
      </c>
      <c r="AD6" s="884">
        <v>2590759</v>
      </c>
      <c r="AE6" s="71">
        <v>37911192</v>
      </c>
      <c r="AF6" s="769">
        <v>37658076</v>
      </c>
      <c r="AG6" s="72">
        <f t="shared" si="10"/>
        <v>6.721426766465699E-3</v>
      </c>
      <c r="AH6" s="661">
        <f t="shared" ref="AH6:AH22" si="15">S6/AE6</f>
        <v>2.7190879147244962</v>
      </c>
      <c r="AI6" s="652">
        <f t="shared" ref="AI6:AI22" si="16">T6/AF6</f>
        <v>2.581321493960552</v>
      </c>
      <c r="AK6" s="548"/>
    </row>
    <row r="7" spans="1:95" ht="30" customHeight="1" x14ac:dyDescent="0.15">
      <c r="B7" s="409" t="s">
        <v>5</v>
      </c>
      <c r="C7" s="535">
        <v>11665665</v>
      </c>
      <c r="D7" s="66">
        <v>11810075</v>
      </c>
      <c r="E7" s="415">
        <f t="shared" si="0"/>
        <v>-144410</v>
      </c>
      <c r="F7" s="536">
        <f t="shared" si="1"/>
        <v>-1.2227695421070606E-2</v>
      </c>
      <c r="G7" s="535">
        <v>3877709</v>
      </c>
      <c r="H7" s="66">
        <v>3213774</v>
      </c>
      <c r="I7" s="415">
        <f t="shared" si="2"/>
        <v>663935</v>
      </c>
      <c r="J7" s="552">
        <f t="shared" si="3"/>
        <v>0.2065904447543605</v>
      </c>
      <c r="K7" s="603">
        <v>730648</v>
      </c>
      <c r="L7" s="604">
        <v>701831</v>
      </c>
      <c r="M7" s="605">
        <f t="shared" si="4"/>
        <v>28817</v>
      </c>
      <c r="N7" s="603">
        <f t="shared" si="11"/>
        <v>3147061</v>
      </c>
      <c r="O7" s="604">
        <v>2511943</v>
      </c>
      <c r="P7" s="606">
        <f t="shared" si="5"/>
        <v>635118</v>
      </c>
      <c r="Q7" s="579">
        <f t="shared" si="12"/>
        <v>15543374</v>
      </c>
      <c r="R7" s="580">
        <f t="shared" si="13"/>
        <v>0</v>
      </c>
      <c r="S7" s="535">
        <v>15543374</v>
      </c>
      <c r="T7" s="438">
        <v>15023849</v>
      </c>
      <c r="U7" s="415">
        <f t="shared" si="6"/>
        <v>519525</v>
      </c>
      <c r="V7" s="536">
        <f t="shared" si="7"/>
        <v>3.4580020073417872E-2</v>
      </c>
      <c r="W7" s="1219">
        <f t="shared" si="8"/>
        <v>8332885</v>
      </c>
      <c r="X7" s="563">
        <f t="shared" si="9"/>
        <v>8567913</v>
      </c>
      <c r="Y7" s="1210">
        <f t="shared" si="14"/>
        <v>7835123</v>
      </c>
      <c r="Z7" s="563">
        <v>7915484</v>
      </c>
      <c r="AA7" s="564">
        <v>7210489</v>
      </c>
      <c r="AB7" s="594">
        <v>6455936</v>
      </c>
      <c r="AC7" s="564">
        <v>497762</v>
      </c>
      <c r="AD7" s="884">
        <v>652429</v>
      </c>
      <c r="AE7" s="71">
        <v>10460793</v>
      </c>
      <c r="AF7" s="769">
        <v>10428600</v>
      </c>
      <c r="AG7" s="72">
        <f t="shared" si="10"/>
        <v>3.086991542488926E-3</v>
      </c>
      <c r="AH7" s="661">
        <f t="shared" si="15"/>
        <v>1.4858695703088667</v>
      </c>
      <c r="AI7" s="652">
        <f t="shared" si="16"/>
        <v>1.4406391078380607</v>
      </c>
      <c r="AK7" s="548"/>
    </row>
    <row r="8" spans="1:95" ht="30" customHeight="1" x14ac:dyDescent="0.15">
      <c r="B8" s="409" t="s">
        <v>6</v>
      </c>
      <c r="C8" s="535">
        <v>16532701</v>
      </c>
      <c r="D8" s="66">
        <v>16384203</v>
      </c>
      <c r="E8" s="415">
        <f t="shared" si="0"/>
        <v>148498</v>
      </c>
      <c r="F8" s="536">
        <f t="shared" si="1"/>
        <v>9.0634863349776662E-3</v>
      </c>
      <c r="G8" s="535">
        <v>8575782</v>
      </c>
      <c r="H8" s="66">
        <v>8077788</v>
      </c>
      <c r="I8" s="415">
        <f t="shared" si="2"/>
        <v>497994</v>
      </c>
      <c r="J8" s="552">
        <f t="shared" si="3"/>
        <v>6.1649798187325633E-2</v>
      </c>
      <c r="K8" s="603">
        <v>3404695</v>
      </c>
      <c r="L8" s="604">
        <v>3795660</v>
      </c>
      <c r="M8" s="605">
        <f t="shared" si="4"/>
        <v>-390965</v>
      </c>
      <c r="N8" s="603">
        <f t="shared" si="11"/>
        <v>5171087</v>
      </c>
      <c r="O8" s="604">
        <v>4282128</v>
      </c>
      <c r="P8" s="606">
        <f t="shared" si="5"/>
        <v>888959</v>
      </c>
      <c r="Q8" s="579">
        <f t="shared" si="12"/>
        <v>25108483</v>
      </c>
      <c r="R8" s="580">
        <f t="shared" si="13"/>
        <v>0</v>
      </c>
      <c r="S8" s="535">
        <v>25108483</v>
      </c>
      <c r="T8" s="438">
        <v>24461991</v>
      </c>
      <c r="U8" s="415">
        <f t="shared" si="6"/>
        <v>646492</v>
      </c>
      <c r="V8" s="536">
        <f t="shared" si="7"/>
        <v>2.6428429313051449E-2</v>
      </c>
      <c r="W8" s="1219">
        <f t="shared" si="8"/>
        <v>17720721</v>
      </c>
      <c r="X8" s="563">
        <f t="shared" si="9"/>
        <v>17613075</v>
      </c>
      <c r="Y8" s="1210">
        <f t="shared" si="14"/>
        <v>17237110</v>
      </c>
      <c r="Z8" s="563">
        <v>16974688</v>
      </c>
      <c r="AA8" s="564">
        <v>7387762</v>
      </c>
      <c r="AB8" s="594">
        <v>6848916</v>
      </c>
      <c r="AC8" s="564">
        <v>483611</v>
      </c>
      <c r="AD8" s="884">
        <v>638387</v>
      </c>
      <c r="AE8" s="71">
        <v>12959364</v>
      </c>
      <c r="AF8" s="769">
        <v>12865848</v>
      </c>
      <c r="AG8" s="72">
        <f t="shared" si="10"/>
        <v>7.2685453768768227E-3</v>
      </c>
      <c r="AH8" s="661">
        <f t="shared" si="15"/>
        <v>1.9374780274711012</v>
      </c>
      <c r="AI8" s="652">
        <f t="shared" si="16"/>
        <v>1.9013119850320011</v>
      </c>
      <c r="AK8" s="548"/>
    </row>
    <row r="9" spans="1:95" ht="30" customHeight="1" x14ac:dyDescent="0.15">
      <c r="B9" s="409" t="s">
        <v>7</v>
      </c>
      <c r="C9" s="535">
        <v>7730810</v>
      </c>
      <c r="D9" s="66">
        <v>7759476</v>
      </c>
      <c r="E9" s="415">
        <f t="shared" si="0"/>
        <v>-28666</v>
      </c>
      <c r="F9" s="536">
        <f t="shared" si="1"/>
        <v>-3.6943216268727763E-3</v>
      </c>
      <c r="G9" s="535">
        <v>3351019</v>
      </c>
      <c r="H9" s="66">
        <v>2562154</v>
      </c>
      <c r="I9" s="415">
        <f t="shared" si="2"/>
        <v>788865</v>
      </c>
      <c r="J9" s="552">
        <f t="shared" si="3"/>
        <v>0.30789132893651194</v>
      </c>
      <c r="K9" s="603">
        <v>99841</v>
      </c>
      <c r="L9" s="604">
        <v>132452</v>
      </c>
      <c r="M9" s="605">
        <f t="shared" si="4"/>
        <v>-32611</v>
      </c>
      <c r="N9" s="603">
        <f t="shared" si="11"/>
        <v>3251178</v>
      </c>
      <c r="O9" s="604">
        <v>2429702</v>
      </c>
      <c r="P9" s="606">
        <f t="shared" si="5"/>
        <v>821476</v>
      </c>
      <c r="Q9" s="579">
        <f t="shared" si="12"/>
        <v>11081829</v>
      </c>
      <c r="R9" s="580">
        <f t="shared" si="13"/>
        <v>0</v>
      </c>
      <c r="S9" s="535">
        <v>11081829</v>
      </c>
      <c r="T9" s="438">
        <v>10321630</v>
      </c>
      <c r="U9" s="415">
        <f t="shared" si="6"/>
        <v>760199</v>
      </c>
      <c r="V9" s="536">
        <f t="shared" si="7"/>
        <v>7.3651060927392376E-2</v>
      </c>
      <c r="W9" s="1219">
        <f t="shared" si="8"/>
        <v>5773766</v>
      </c>
      <c r="X9" s="563">
        <f t="shared" si="9"/>
        <v>5525696</v>
      </c>
      <c r="Y9" s="1210">
        <f t="shared" si="14"/>
        <v>5411375</v>
      </c>
      <c r="Z9" s="563">
        <v>5066130</v>
      </c>
      <c r="AA9" s="564">
        <v>5308063</v>
      </c>
      <c r="AB9" s="595">
        <v>4795934</v>
      </c>
      <c r="AC9" s="564">
        <v>362391</v>
      </c>
      <c r="AD9" s="885">
        <v>459566</v>
      </c>
      <c r="AE9" s="71">
        <v>7703063</v>
      </c>
      <c r="AF9" s="769">
        <v>7620077</v>
      </c>
      <c r="AG9" s="72">
        <f t="shared" si="10"/>
        <v>1.0890441133337703E-2</v>
      </c>
      <c r="AH9" s="661">
        <f t="shared" si="15"/>
        <v>1.4386262970976611</v>
      </c>
      <c r="AI9" s="653">
        <f t="shared" si="16"/>
        <v>1.3545309319052812</v>
      </c>
    </row>
    <row r="10" spans="1:95" ht="30" customHeight="1" x14ac:dyDescent="0.15">
      <c r="B10" s="409" t="s">
        <v>8</v>
      </c>
      <c r="C10" s="535">
        <v>12495661</v>
      </c>
      <c r="D10" s="66">
        <v>12558715</v>
      </c>
      <c r="E10" s="415">
        <f t="shared" si="0"/>
        <v>-63054</v>
      </c>
      <c r="F10" s="536">
        <f t="shared" si="1"/>
        <v>-5.0207365960609485E-3</v>
      </c>
      <c r="G10" s="535">
        <v>15394053</v>
      </c>
      <c r="H10" s="66">
        <v>14040765</v>
      </c>
      <c r="I10" s="415">
        <f t="shared" si="2"/>
        <v>1353288</v>
      </c>
      <c r="J10" s="552">
        <f t="shared" si="3"/>
        <v>9.6382782562061342E-2</v>
      </c>
      <c r="K10" s="603">
        <v>9478502</v>
      </c>
      <c r="L10" s="604">
        <v>7947699</v>
      </c>
      <c r="M10" s="605">
        <f t="shared" si="4"/>
        <v>1530803</v>
      </c>
      <c r="N10" s="603">
        <f t="shared" si="11"/>
        <v>5915551</v>
      </c>
      <c r="O10" s="604">
        <v>6093066</v>
      </c>
      <c r="P10" s="606">
        <f t="shared" si="5"/>
        <v>-177515</v>
      </c>
      <c r="Q10" s="579">
        <f t="shared" si="12"/>
        <v>27889714</v>
      </c>
      <c r="R10" s="580">
        <f t="shared" si="13"/>
        <v>0</v>
      </c>
      <c r="S10" s="535">
        <v>27889714</v>
      </c>
      <c r="T10" s="438">
        <v>26599480</v>
      </c>
      <c r="U10" s="415">
        <f t="shared" si="6"/>
        <v>1290234</v>
      </c>
      <c r="V10" s="536">
        <f t="shared" si="7"/>
        <v>4.8505985831301945E-2</v>
      </c>
      <c r="W10" s="1219">
        <f t="shared" si="8"/>
        <v>19703725</v>
      </c>
      <c r="X10" s="563">
        <f t="shared" si="9"/>
        <v>19222074</v>
      </c>
      <c r="Y10" s="1210">
        <f t="shared" si="14"/>
        <v>19161790</v>
      </c>
      <c r="Z10" s="563">
        <v>18529972</v>
      </c>
      <c r="AA10" s="564">
        <v>8185989</v>
      </c>
      <c r="AB10" s="594">
        <v>7377406</v>
      </c>
      <c r="AC10" s="564">
        <v>541935</v>
      </c>
      <c r="AD10" s="884">
        <v>692102</v>
      </c>
      <c r="AE10" s="71">
        <v>12258409</v>
      </c>
      <c r="AF10" s="769">
        <v>12208660</v>
      </c>
      <c r="AG10" s="72">
        <f t="shared" si="10"/>
        <v>4.0748943782529246E-3</v>
      </c>
      <c r="AH10" s="661">
        <f t="shared" si="15"/>
        <v>2.2751495728360833</v>
      </c>
      <c r="AI10" s="652">
        <f t="shared" si="16"/>
        <v>2.1787386985959145</v>
      </c>
      <c r="AK10" s="549" t="s">
        <v>149</v>
      </c>
    </row>
    <row r="11" spans="1:95" ht="30" customHeight="1" x14ac:dyDescent="0.15">
      <c r="B11" s="410" t="s">
        <v>9</v>
      </c>
      <c r="C11" s="537">
        <v>12438194</v>
      </c>
      <c r="D11" s="67">
        <v>12711701</v>
      </c>
      <c r="E11" s="416">
        <f t="shared" si="0"/>
        <v>-273507</v>
      </c>
      <c r="F11" s="538">
        <f t="shared" si="1"/>
        <v>-2.1516160583072264E-2</v>
      </c>
      <c r="G11" s="537">
        <v>13078240</v>
      </c>
      <c r="H11" s="67">
        <v>12435174</v>
      </c>
      <c r="I11" s="416">
        <f t="shared" si="2"/>
        <v>643066</v>
      </c>
      <c r="J11" s="553">
        <f t="shared" si="3"/>
        <v>5.1713470193501143E-2</v>
      </c>
      <c r="K11" s="607">
        <v>3524452</v>
      </c>
      <c r="L11" s="608">
        <v>3250050</v>
      </c>
      <c r="M11" s="609">
        <f t="shared" si="4"/>
        <v>274402</v>
      </c>
      <c r="N11" s="607">
        <f t="shared" si="11"/>
        <v>9553788</v>
      </c>
      <c r="O11" s="608">
        <v>9185124</v>
      </c>
      <c r="P11" s="610">
        <f t="shared" si="5"/>
        <v>368664</v>
      </c>
      <c r="Q11" s="581">
        <f t="shared" si="12"/>
        <v>25516434</v>
      </c>
      <c r="R11" s="582">
        <f t="shared" si="13"/>
        <v>0</v>
      </c>
      <c r="S11" s="537">
        <v>25516434</v>
      </c>
      <c r="T11" s="439">
        <v>25146875</v>
      </c>
      <c r="U11" s="416">
        <f t="shared" si="6"/>
        <v>369559</v>
      </c>
      <c r="V11" s="538">
        <f t="shared" si="7"/>
        <v>1.4696020877345672E-2</v>
      </c>
      <c r="W11" s="1220">
        <f t="shared" si="8"/>
        <v>17108675</v>
      </c>
      <c r="X11" s="565">
        <f t="shared" si="9"/>
        <v>17552538</v>
      </c>
      <c r="Y11" s="1211">
        <f t="shared" si="14"/>
        <v>16611334</v>
      </c>
      <c r="Z11" s="565">
        <v>16909232</v>
      </c>
      <c r="AA11" s="566">
        <v>8407759</v>
      </c>
      <c r="AB11" s="595">
        <v>7594337</v>
      </c>
      <c r="AC11" s="566">
        <v>497341</v>
      </c>
      <c r="AD11" s="885">
        <v>643306</v>
      </c>
      <c r="AE11" s="73">
        <v>13530503</v>
      </c>
      <c r="AF11" s="770">
        <v>13526992</v>
      </c>
      <c r="AG11" s="72">
        <f t="shared" si="10"/>
        <v>2.5955511764919059E-4</v>
      </c>
      <c r="AH11" s="662">
        <f t="shared" si="15"/>
        <v>1.8858451899386151</v>
      </c>
      <c r="AI11" s="653">
        <f t="shared" si="16"/>
        <v>1.8590145540117122</v>
      </c>
      <c r="AK11" s="548" t="s">
        <v>150</v>
      </c>
    </row>
    <row r="12" spans="1:95" ht="30" customHeight="1" x14ac:dyDescent="0.15">
      <c r="B12" s="409" t="s">
        <v>10</v>
      </c>
      <c r="C12" s="535">
        <v>6205191</v>
      </c>
      <c r="D12" s="66">
        <v>6092851</v>
      </c>
      <c r="E12" s="415">
        <f t="shared" si="0"/>
        <v>112340</v>
      </c>
      <c r="F12" s="536">
        <f t="shared" si="1"/>
        <v>1.843800217664926E-2</v>
      </c>
      <c r="G12" s="535">
        <v>7296079</v>
      </c>
      <c r="H12" s="66">
        <v>6175436</v>
      </c>
      <c r="I12" s="415">
        <f t="shared" si="2"/>
        <v>1120643</v>
      </c>
      <c r="J12" s="552">
        <f t="shared" si="3"/>
        <v>0.18146783482170337</v>
      </c>
      <c r="K12" s="603">
        <v>1121212</v>
      </c>
      <c r="L12" s="604">
        <v>1257032</v>
      </c>
      <c r="M12" s="605">
        <f t="shared" si="4"/>
        <v>-135820</v>
      </c>
      <c r="N12" s="603">
        <f t="shared" si="11"/>
        <v>6174867</v>
      </c>
      <c r="O12" s="604">
        <v>4918404</v>
      </c>
      <c r="P12" s="606">
        <f t="shared" si="5"/>
        <v>1256463</v>
      </c>
      <c r="Q12" s="579">
        <f t="shared" si="12"/>
        <v>13501270</v>
      </c>
      <c r="R12" s="580">
        <f t="shared" si="13"/>
        <v>0</v>
      </c>
      <c r="S12" s="535">
        <v>13501270</v>
      </c>
      <c r="T12" s="438">
        <v>12268287</v>
      </c>
      <c r="U12" s="415">
        <f t="shared" si="6"/>
        <v>1232983</v>
      </c>
      <c r="V12" s="536">
        <f t="shared" si="7"/>
        <v>0.10050164297591024</v>
      </c>
      <c r="W12" s="1219">
        <f t="shared" si="8"/>
        <v>8668303</v>
      </c>
      <c r="X12" s="563">
        <f t="shared" si="9"/>
        <v>7955712</v>
      </c>
      <c r="Y12" s="1210">
        <f t="shared" si="14"/>
        <v>8309053</v>
      </c>
      <c r="Z12" s="563">
        <v>7492730</v>
      </c>
      <c r="AA12" s="564">
        <v>4832967</v>
      </c>
      <c r="AB12" s="594">
        <v>4312575</v>
      </c>
      <c r="AC12" s="564">
        <v>359250</v>
      </c>
      <c r="AD12" s="884">
        <v>462982</v>
      </c>
      <c r="AE12" s="71">
        <v>8108376</v>
      </c>
      <c r="AF12" s="769">
        <v>8023007</v>
      </c>
      <c r="AG12" s="72">
        <f t="shared" si="10"/>
        <v>1.0640524182516709E-2</v>
      </c>
      <c r="AH12" s="661">
        <f t="shared" si="15"/>
        <v>1.6651016183758622</v>
      </c>
      <c r="AI12" s="652">
        <f t="shared" si="16"/>
        <v>1.5291382644935996</v>
      </c>
      <c r="AK12" s="549" t="s">
        <v>151</v>
      </c>
    </row>
    <row r="13" spans="1:95" ht="30" customHeight="1" x14ac:dyDescent="0.15">
      <c r="B13" s="410" t="s">
        <v>17</v>
      </c>
      <c r="C13" s="73">
        <v>23356680</v>
      </c>
      <c r="D13" s="68">
        <v>22886183</v>
      </c>
      <c r="E13" s="74">
        <f t="shared" si="0"/>
        <v>470497</v>
      </c>
      <c r="F13" s="539">
        <f t="shared" si="1"/>
        <v>2.0558124524303611E-2</v>
      </c>
      <c r="G13" s="73">
        <v>20151670</v>
      </c>
      <c r="H13" s="68">
        <v>19626326</v>
      </c>
      <c r="I13" s="74">
        <f t="shared" si="2"/>
        <v>525344</v>
      </c>
      <c r="J13" s="554">
        <f t="shared" si="3"/>
        <v>2.6767312435348245E-2</v>
      </c>
      <c r="K13" s="611">
        <v>2368071</v>
      </c>
      <c r="L13" s="612">
        <v>2672437</v>
      </c>
      <c r="M13" s="613">
        <f t="shared" si="4"/>
        <v>-304366</v>
      </c>
      <c r="N13" s="611">
        <f t="shared" si="11"/>
        <v>17783599</v>
      </c>
      <c r="O13" s="612">
        <v>16953889</v>
      </c>
      <c r="P13" s="614">
        <f t="shared" si="5"/>
        <v>829710</v>
      </c>
      <c r="Q13" s="583">
        <f t="shared" si="12"/>
        <v>43508350</v>
      </c>
      <c r="R13" s="584">
        <f t="shared" si="13"/>
        <v>0</v>
      </c>
      <c r="S13" s="73">
        <v>43508350</v>
      </c>
      <c r="T13" s="434">
        <v>42512509</v>
      </c>
      <c r="U13" s="74">
        <f t="shared" si="6"/>
        <v>995841</v>
      </c>
      <c r="V13" s="539">
        <f t="shared" si="7"/>
        <v>2.3424658375256202E-2</v>
      </c>
      <c r="W13" s="1221">
        <f t="shared" si="8"/>
        <v>31288792</v>
      </c>
      <c r="X13" s="567">
        <f t="shared" si="9"/>
        <v>31441296</v>
      </c>
      <c r="Y13" s="1212">
        <f t="shared" si="14"/>
        <v>30765275</v>
      </c>
      <c r="Z13" s="567">
        <v>30784782</v>
      </c>
      <c r="AA13" s="568">
        <v>12219558</v>
      </c>
      <c r="AB13" s="31">
        <v>11071213</v>
      </c>
      <c r="AC13" s="568">
        <v>523517</v>
      </c>
      <c r="AD13" s="886">
        <v>656514</v>
      </c>
      <c r="AE13" s="73">
        <v>23531682</v>
      </c>
      <c r="AF13" s="770">
        <v>23582707</v>
      </c>
      <c r="AG13" s="72">
        <f t="shared" si="10"/>
        <v>-2.1636617034677119E-3</v>
      </c>
      <c r="AH13" s="663">
        <f t="shared" si="15"/>
        <v>1.8489264813284489</v>
      </c>
      <c r="AI13" s="654">
        <f t="shared" si="16"/>
        <v>1.8026984349167379</v>
      </c>
      <c r="AK13" s="548" t="s">
        <v>152</v>
      </c>
    </row>
    <row r="14" spans="1:95" ht="30" customHeight="1" thickBot="1" x14ac:dyDescent="0.2">
      <c r="B14" s="411" t="s">
        <v>20</v>
      </c>
      <c r="C14" s="540">
        <v>22295808</v>
      </c>
      <c r="D14" s="69">
        <v>22970994</v>
      </c>
      <c r="E14" s="417">
        <f t="shared" si="0"/>
        <v>-675186</v>
      </c>
      <c r="F14" s="541">
        <f t="shared" si="1"/>
        <v>-2.9392981426924703E-2</v>
      </c>
      <c r="G14" s="540">
        <v>33998888</v>
      </c>
      <c r="H14" s="69">
        <v>30886924</v>
      </c>
      <c r="I14" s="417">
        <f t="shared" si="2"/>
        <v>3111964</v>
      </c>
      <c r="J14" s="555">
        <f t="shared" si="3"/>
        <v>0.10075344505007999</v>
      </c>
      <c r="K14" s="615">
        <v>7168233</v>
      </c>
      <c r="L14" s="616">
        <v>7255855</v>
      </c>
      <c r="M14" s="617">
        <f t="shared" si="4"/>
        <v>-87622</v>
      </c>
      <c r="N14" s="615">
        <f t="shared" si="11"/>
        <v>26830655</v>
      </c>
      <c r="O14" s="616">
        <v>23631069</v>
      </c>
      <c r="P14" s="618">
        <f t="shared" si="5"/>
        <v>3199586</v>
      </c>
      <c r="Q14" s="585">
        <f t="shared" si="12"/>
        <v>56294696</v>
      </c>
      <c r="R14" s="586">
        <f t="shared" si="13"/>
        <v>0</v>
      </c>
      <c r="S14" s="540">
        <v>56294696</v>
      </c>
      <c r="T14" s="440">
        <v>53857918</v>
      </c>
      <c r="U14" s="417">
        <f t="shared" si="6"/>
        <v>2436778</v>
      </c>
      <c r="V14" s="541">
        <f t="shared" si="7"/>
        <v>4.5244563668428439E-2</v>
      </c>
      <c r="W14" s="1222">
        <f t="shared" si="8"/>
        <v>40083734</v>
      </c>
      <c r="X14" s="569">
        <f t="shared" si="9"/>
        <v>39145925</v>
      </c>
      <c r="Y14" s="1213">
        <f t="shared" si="14"/>
        <v>39128119</v>
      </c>
      <c r="Z14" s="569">
        <v>37937928</v>
      </c>
      <c r="AA14" s="570">
        <v>16210962</v>
      </c>
      <c r="AB14" s="596">
        <v>14711993</v>
      </c>
      <c r="AC14" s="570">
        <v>955615</v>
      </c>
      <c r="AD14" s="887">
        <v>1207997</v>
      </c>
      <c r="AE14" s="75">
        <v>24058599</v>
      </c>
      <c r="AF14" s="771">
        <v>23828515</v>
      </c>
      <c r="AG14" s="76">
        <f t="shared" si="10"/>
        <v>9.6558262233295E-3</v>
      </c>
      <c r="AH14" s="664">
        <f t="shared" si="15"/>
        <v>2.3398991770052779</v>
      </c>
      <c r="AI14" s="655">
        <f t="shared" si="16"/>
        <v>2.2602297289612885</v>
      </c>
      <c r="AK14" s="10"/>
    </row>
    <row r="15" spans="1:95" ht="30" customHeight="1" thickTop="1" thickBot="1" x14ac:dyDescent="0.2">
      <c r="B15" s="412" t="s">
        <v>11</v>
      </c>
      <c r="C15" s="59">
        <f>SUM(C5:C14)</f>
        <v>237859374</v>
      </c>
      <c r="D15" s="36">
        <f>SUM(D5:D14)</f>
        <v>237898299</v>
      </c>
      <c r="E15" s="61">
        <f>SUM(E5:E14)</f>
        <v>-38925</v>
      </c>
      <c r="F15" s="542">
        <f t="shared" si="1"/>
        <v>-1.6362033761330164E-4</v>
      </c>
      <c r="G15" s="59">
        <f>SUM(G5:G14)</f>
        <v>329652514</v>
      </c>
      <c r="H15" s="36">
        <f>SUM(H5:H14)</f>
        <v>315857013</v>
      </c>
      <c r="I15" s="61">
        <f>SUM(I5:I14)</f>
        <v>13795501</v>
      </c>
      <c r="J15" s="556">
        <f t="shared" si="3"/>
        <v>4.3676411895910539E-2</v>
      </c>
      <c r="K15" s="619">
        <f t="shared" ref="K15:P15" si="17">SUM(K5:K14)</f>
        <v>130784635</v>
      </c>
      <c r="L15" s="620">
        <f t="shared" si="17"/>
        <v>134810097</v>
      </c>
      <c r="M15" s="621">
        <f t="shared" si="17"/>
        <v>-4025462</v>
      </c>
      <c r="N15" s="619">
        <f t="shared" si="17"/>
        <v>198867879</v>
      </c>
      <c r="O15" s="620">
        <f t="shared" si="17"/>
        <v>181046916</v>
      </c>
      <c r="P15" s="622">
        <f t="shared" si="17"/>
        <v>17820963</v>
      </c>
      <c r="Q15" s="587">
        <f t="shared" si="12"/>
        <v>567511888</v>
      </c>
      <c r="R15" s="588">
        <f t="shared" si="13"/>
        <v>0</v>
      </c>
      <c r="S15" s="665">
        <f>SUM(S5:S14)</f>
        <v>567511888</v>
      </c>
      <c r="T15" s="36">
        <f>SUM(T5:T14)</f>
        <v>553755312</v>
      </c>
      <c r="U15" s="61">
        <f>SUM(U5:U14)</f>
        <v>13756576</v>
      </c>
      <c r="V15" s="542">
        <f t="shared" si="7"/>
        <v>2.4842336862314296E-2</v>
      </c>
      <c r="W15" s="1223">
        <f t="shared" ref="W15:AF15" si="18">SUM(W5:W14)</f>
        <v>407643273</v>
      </c>
      <c r="X15" s="571">
        <f t="shared" si="18"/>
        <v>410102124</v>
      </c>
      <c r="Y15" s="1214">
        <f t="shared" si="18"/>
        <v>396239488</v>
      </c>
      <c r="Z15" s="571">
        <f t="shared" si="18"/>
        <v>395356871</v>
      </c>
      <c r="AA15" s="572">
        <f t="shared" si="18"/>
        <v>159868615</v>
      </c>
      <c r="AB15" s="33">
        <f t="shared" si="18"/>
        <v>143653188</v>
      </c>
      <c r="AC15" s="572">
        <f t="shared" si="18"/>
        <v>11403785</v>
      </c>
      <c r="AD15" s="888">
        <f t="shared" si="18"/>
        <v>14745253</v>
      </c>
      <c r="AE15" s="665">
        <f t="shared" si="18"/>
        <v>251663021</v>
      </c>
      <c r="AF15" s="772">
        <f t="shared" si="18"/>
        <v>250531367</v>
      </c>
      <c r="AG15" s="60">
        <f t="shared" si="10"/>
        <v>4.5170152286759802E-3</v>
      </c>
      <c r="AH15" s="666">
        <f t="shared" si="15"/>
        <v>2.2550467913202077</v>
      </c>
      <c r="AI15" s="656">
        <f t="shared" si="16"/>
        <v>2.2103232766059189</v>
      </c>
      <c r="AK15" s="550" t="s">
        <v>153</v>
      </c>
    </row>
    <row r="16" spans="1:95" ht="30" customHeight="1" thickTop="1" x14ac:dyDescent="0.15">
      <c r="B16" s="408" t="s">
        <v>12</v>
      </c>
      <c r="C16" s="533">
        <v>1206662</v>
      </c>
      <c r="D16" s="65">
        <v>1186575</v>
      </c>
      <c r="E16" s="414">
        <f t="shared" si="0"/>
        <v>20087</v>
      </c>
      <c r="F16" s="534">
        <f t="shared" si="1"/>
        <v>1.6928554874323209E-2</v>
      </c>
      <c r="G16" s="533">
        <v>507932</v>
      </c>
      <c r="H16" s="65">
        <v>548496</v>
      </c>
      <c r="I16" s="414">
        <f t="shared" si="2"/>
        <v>-40564</v>
      </c>
      <c r="J16" s="551">
        <f t="shared" si="3"/>
        <v>-7.3954960473731846E-2</v>
      </c>
      <c r="K16" s="599">
        <v>91042</v>
      </c>
      <c r="L16" s="600">
        <v>148004</v>
      </c>
      <c r="M16" s="601">
        <f t="shared" si="4"/>
        <v>-56962</v>
      </c>
      <c r="N16" s="599">
        <f>G16-K16</f>
        <v>416890</v>
      </c>
      <c r="O16" s="600">
        <v>400492</v>
      </c>
      <c r="P16" s="602">
        <f t="shared" si="5"/>
        <v>16398</v>
      </c>
      <c r="Q16" s="577">
        <f t="shared" si="12"/>
        <v>1714594</v>
      </c>
      <c r="R16" s="578">
        <f t="shared" si="13"/>
        <v>0</v>
      </c>
      <c r="S16" s="533">
        <v>1714594</v>
      </c>
      <c r="T16" s="437">
        <v>1735071</v>
      </c>
      <c r="U16" s="414">
        <f>S16-T16</f>
        <v>-20477</v>
      </c>
      <c r="V16" s="534">
        <f t="shared" si="7"/>
        <v>-1.1801822519078464E-2</v>
      </c>
      <c r="W16" s="1218">
        <f t="shared" ref="W16:X20" si="19">S16-AA16</f>
        <v>863879</v>
      </c>
      <c r="X16" s="561">
        <f t="shared" si="19"/>
        <v>921239</v>
      </c>
      <c r="Y16" s="1209">
        <f>S16-SUM(AA16,AC16)</f>
        <v>848892</v>
      </c>
      <c r="Z16" s="561">
        <v>904559</v>
      </c>
      <c r="AA16" s="562">
        <v>850715</v>
      </c>
      <c r="AB16" s="593">
        <v>813832</v>
      </c>
      <c r="AC16" s="562">
        <v>14987</v>
      </c>
      <c r="AD16" s="883">
        <v>16680</v>
      </c>
      <c r="AE16" s="77">
        <v>1107765</v>
      </c>
      <c r="AF16" s="768">
        <v>1093655</v>
      </c>
      <c r="AG16" s="78">
        <f t="shared" si="10"/>
        <v>1.2901692032679435E-2</v>
      </c>
      <c r="AH16" s="660">
        <f t="shared" si="15"/>
        <v>1.5477957870125885</v>
      </c>
      <c r="AI16" s="651">
        <f t="shared" si="16"/>
        <v>1.5864884264233237</v>
      </c>
      <c r="AK16" s="550" t="s">
        <v>154</v>
      </c>
    </row>
    <row r="17" spans="1:62" ht="30" customHeight="1" x14ac:dyDescent="0.15">
      <c r="B17" s="409" t="s">
        <v>13</v>
      </c>
      <c r="C17" s="535">
        <v>5954835</v>
      </c>
      <c r="D17" s="66">
        <v>5907376</v>
      </c>
      <c r="E17" s="415">
        <f t="shared" si="0"/>
        <v>47459</v>
      </c>
      <c r="F17" s="536">
        <f t="shared" si="1"/>
        <v>8.0338546251330634E-3</v>
      </c>
      <c r="G17" s="535">
        <v>3855478</v>
      </c>
      <c r="H17" s="66">
        <v>3314027</v>
      </c>
      <c r="I17" s="415">
        <f t="shared" si="2"/>
        <v>541451</v>
      </c>
      <c r="J17" s="552">
        <f t="shared" si="3"/>
        <v>0.16338158983013717</v>
      </c>
      <c r="K17" s="603">
        <v>1153565</v>
      </c>
      <c r="L17" s="604">
        <v>647863</v>
      </c>
      <c r="M17" s="605">
        <f t="shared" si="4"/>
        <v>505702</v>
      </c>
      <c r="N17" s="603">
        <f>G17-K17</f>
        <v>2701913</v>
      </c>
      <c r="O17" s="604">
        <v>2666164</v>
      </c>
      <c r="P17" s="606">
        <f t="shared" si="5"/>
        <v>35749</v>
      </c>
      <c r="Q17" s="579">
        <f t="shared" si="12"/>
        <v>9810313</v>
      </c>
      <c r="R17" s="580">
        <f t="shared" si="13"/>
        <v>0</v>
      </c>
      <c r="S17" s="535">
        <v>9810313</v>
      </c>
      <c r="T17" s="438">
        <v>9221403</v>
      </c>
      <c r="U17" s="415">
        <f>S17-T17</f>
        <v>588910</v>
      </c>
      <c r="V17" s="536">
        <f t="shared" si="7"/>
        <v>6.3863383912404759E-2</v>
      </c>
      <c r="W17" s="1219">
        <f t="shared" si="19"/>
        <v>5873976</v>
      </c>
      <c r="X17" s="563">
        <f t="shared" si="19"/>
        <v>5555161</v>
      </c>
      <c r="Y17" s="1210">
        <f>S17-SUM(AA17,AC17)</f>
        <v>5635322</v>
      </c>
      <c r="Z17" s="563">
        <v>5247257</v>
      </c>
      <c r="AA17" s="564">
        <v>3936337</v>
      </c>
      <c r="AB17" s="594">
        <v>3666242</v>
      </c>
      <c r="AC17" s="564">
        <v>238654</v>
      </c>
      <c r="AD17" s="884">
        <v>307904</v>
      </c>
      <c r="AE17" s="71">
        <v>6289151</v>
      </c>
      <c r="AF17" s="769">
        <v>6219862</v>
      </c>
      <c r="AG17" s="72">
        <f t="shared" si="10"/>
        <v>1.1139957767551723E-2</v>
      </c>
      <c r="AH17" s="661">
        <f t="shared" si="15"/>
        <v>1.5598787499298394</v>
      </c>
      <c r="AI17" s="652">
        <f t="shared" si="16"/>
        <v>1.4825735683524812</v>
      </c>
    </row>
    <row r="18" spans="1:62" ht="30" customHeight="1" x14ac:dyDescent="0.15">
      <c r="B18" s="410" t="s">
        <v>14</v>
      </c>
      <c r="C18" s="543">
        <v>8711157</v>
      </c>
      <c r="D18" s="70">
        <v>9267892</v>
      </c>
      <c r="E18" s="418">
        <f t="shared" si="0"/>
        <v>-556735</v>
      </c>
      <c r="F18" s="544">
        <f t="shared" si="1"/>
        <v>-6.0071373296106567E-2</v>
      </c>
      <c r="G18" s="543">
        <v>4988214</v>
      </c>
      <c r="H18" s="70">
        <v>3515773</v>
      </c>
      <c r="I18" s="418">
        <f t="shared" si="2"/>
        <v>1472441</v>
      </c>
      <c r="J18" s="557">
        <f t="shared" si="3"/>
        <v>0.41881003125059557</v>
      </c>
      <c r="K18" s="623">
        <v>1537349</v>
      </c>
      <c r="L18" s="624">
        <v>475769</v>
      </c>
      <c r="M18" s="625">
        <f t="shared" si="4"/>
        <v>1061580</v>
      </c>
      <c r="N18" s="623">
        <f>G18-K18</f>
        <v>3450865</v>
      </c>
      <c r="O18" s="624">
        <v>3040004</v>
      </c>
      <c r="P18" s="626">
        <f t="shared" si="5"/>
        <v>410861</v>
      </c>
      <c r="Q18" s="589">
        <f t="shared" si="12"/>
        <v>13699371</v>
      </c>
      <c r="R18" s="590">
        <f t="shared" si="13"/>
        <v>0</v>
      </c>
      <c r="S18" s="543">
        <v>13699371</v>
      </c>
      <c r="T18" s="441">
        <v>12783665</v>
      </c>
      <c r="U18" s="418">
        <f>S18-T18</f>
        <v>915706</v>
      </c>
      <c r="V18" s="544">
        <f t="shared" si="7"/>
        <v>7.1630944646938088E-2</v>
      </c>
      <c r="W18" s="1224">
        <f t="shared" si="19"/>
        <v>9208853</v>
      </c>
      <c r="X18" s="573">
        <f t="shared" si="19"/>
        <v>8607902</v>
      </c>
      <c r="Y18" s="1215">
        <f>S18-SUM(AA18,AC18)</f>
        <v>8946620</v>
      </c>
      <c r="Z18" s="573">
        <v>8264714</v>
      </c>
      <c r="AA18" s="574">
        <v>4490518</v>
      </c>
      <c r="AB18" s="597">
        <v>4175763</v>
      </c>
      <c r="AC18" s="574">
        <v>262233</v>
      </c>
      <c r="AD18" s="889">
        <v>343188</v>
      </c>
      <c r="AE18" s="79">
        <v>7155745</v>
      </c>
      <c r="AF18" s="773">
        <v>7144987</v>
      </c>
      <c r="AG18" s="72">
        <f t="shared" si="10"/>
        <v>1.5056710390095596E-3</v>
      </c>
      <c r="AH18" s="667">
        <f t="shared" si="15"/>
        <v>1.9144576840007574</v>
      </c>
      <c r="AI18" s="657">
        <f t="shared" si="16"/>
        <v>1.7891796024261486</v>
      </c>
    </row>
    <row r="19" spans="1:62" ht="30" customHeight="1" x14ac:dyDescent="0.15">
      <c r="B19" s="409" t="s">
        <v>15</v>
      </c>
      <c r="C19" s="535">
        <v>6530476</v>
      </c>
      <c r="D19" s="66">
        <v>6381425</v>
      </c>
      <c r="E19" s="415">
        <f t="shared" si="0"/>
        <v>149051</v>
      </c>
      <c r="F19" s="536">
        <f t="shared" si="1"/>
        <v>2.3357008818563285E-2</v>
      </c>
      <c r="G19" s="535">
        <v>4813144</v>
      </c>
      <c r="H19" s="66">
        <v>4337420</v>
      </c>
      <c r="I19" s="415">
        <f t="shared" si="2"/>
        <v>475724</v>
      </c>
      <c r="J19" s="552">
        <f t="shared" si="3"/>
        <v>0.10967902578030264</v>
      </c>
      <c r="K19" s="603">
        <v>620224</v>
      </c>
      <c r="L19" s="604">
        <v>278640</v>
      </c>
      <c r="M19" s="605">
        <f t="shared" si="4"/>
        <v>341584</v>
      </c>
      <c r="N19" s="603">
        <f>G19-K19</f>
        <v>4192920</v>
      </c>
      <c r="O19" s="604">
        <v>4058780</v>
      </c>
      <c r="P19" s="606">
        <f t="shared" si="5"/>
        <v>134140</v>
      </c>
      <c r="Q19" s="579">
        <f t="shared" si="12"/>
        <v>11343620</v>
      </c>
      <c r="R19" s="580">
        <f t="shared" si="13"/>
        <v>0</v>
      </c>
      <c r="S19" s="535">
        <v>11343620</v>
      </c>
      <c r="T19" s="438">
        <v>10718845</v>
      </c>
      <c r="U19" s="415">
        <f>S19-T19</f>
        <v>624775</v>
      </c>
      <c r="V19" s="536">
        <f t="shared" si="7"/>
        <v>5.8287530046380986E-2</v>
      </c>
      <c r="W19" s="1219">
        <f t="shared" si="19"/>
        <v>7087811</v>
      </c>
      <c r="X19" s="563">
        <f t="shared" si="19"/>
        <v>6853657</v>
      </c>
      <c r="Y19" s="1210">
        <f>S19-SUM(AA19,AC19)</f>
        <v>6813749</v>
      </c>
      <c r="Z19" s="563">
        <v>6491155</v>
      </c>
      <c r="AA19" s="564">
        <v>4255809</v>
      </c>
      <c r="AB19" s="594">
        <v>3865188</v>
      </c>
      <c r="AC19" s="564">
        <v>274062</v>
      </c>
      <c r="AD19" s="884">
        <v>362502</v>
      </c>
      <c r="AE19" s="71">
        <v>6996179</v>
      </c>
      <c r="AF19" s="769">
        <v>6916031</v>
      </c>
      <c r="AG19" s="72">
        <f t="shared" si="10"/>
        <v>1.1588727696564716E-2</v>
      </c>
      <c r="AH19" s="661">
        <f t="shared" si="15"/>
        <v>1.6214021968277255</v>
      </c>
      <c r="AI19" s="652">
        <f t="shared" si="16"/>
        <v>1.5498549673938709</v>
      </c>
    </row>
    <row r="20" spans="1:62" ht="30" customHeight="1" thickBot="1" x14ac:dyDescent="0.2">
      <c r="B20" s="411" t="s">
        <v>16</v>
      </c>
      <c r="C20" s="540">
        <v>7129475</v>
      </c>
      <c r="D20" s="69">
        <v>6232461</v>
      </c>
      <c r="E20" s="417">
        <f t="shared" si="0"/>
        <v>897014</v>
      </c>
      <c r="F20" s="541">
        <f t="shared" si="1"/>
        <v>0.14392613126660558</v>
      </c>
      <c r="G20" s="540">
        <v>500604</v>
      </c>
      <c r="H20" s="69">
        <v>641632</v>
      </c>
      <c r="I20" s="417">
        <f t="shared" si="2"/>
        <v>-141028</v>
      </c>
      <c r="J20" s="555">
        <f t="shared" si="3"/>
        <v>-0.21979577078449952</v>
      </c>
      <c r="K20" s="615">
        <v>69975</v>
      </c>
      <c r="L20" s="616">
        <v>81637</v>
      </c>
      <c r="M20" s="617">
        <f t="shared" si="4"/>
        <v>-11662</v>
      </c>
      <c r="N20" s="615">
        <f>G20-K20</f>
        <v>430629</v>
      </c>
      <c r="O20" s="616">
        <v>559995</v>
      </c>
      <c r="P20" s="618">
        <f t="shared" si="5"/>
        <v>-129366</v>
      </c>
      <c r="Q20" s="585">
        <f t="shared" si="12"/>
        <v>7630079</v>
      </c>
      <c r="R20" s="586">
        <f t="shared" si="13"/>
        <v>0</v>
      </c>
      <c r="S20" s="540">
        <v>7630079</v>
      </c>
      <c r="T20" s="440">
        <v>6874093</v>
      </c>
      <c r="U20" s="417">
        <f>S20-T20</f>
        <v>755986</v>
      </c>
      <c r="V20" s="541">
        <f t="shared" si="7"/>
        <v>0.10997610884810549</v>
      </c>
      <c r="W20" s="1222">
        <f t="shared" si="19"/>
        <v>4688146</v>
      </c>
      <c r="X20" s="569">
        <f t="shared" si="19"/>
        <v>4122949</v>
      </c>
      <c r="Y20" s="1213">
        <f>S20-SUM(AA20,AC20)</f>
        <v>4530838</v>
      </c>
      <c r="Z20" s="569">
        <v>3918774</v>
      </c>
      <c r="AA20" s="570">
        <v>2941933</v>
      </c>
      <c r="AB20" s="596">
        <v>2751144</v>
      </c>
      <c r="AC20" s="570">
        <v>157308</v>
      </c>
      <c r="AD20" s="887">
        <v>204175</v>
      </c>
      <c r="AE20" s="75">
        <v>4662947</v>
      </c>
      <c r="AF20" s="771">
        <v>4606986</v>
      </c>
      <c r="AG20" s="80">
        <f t="shared" si="10"/>
        <v>1.2146987205952087E-2</v>
      </c>
      <c r="AH20" s="664">
        <f t="shared" si="15"/>
        <v>1.6363211934426876</v>
      </c>
      <c r="AI20" s="655">
        <f t="shared" si="16"/>
        <v>1.492101994666361</v>
      </c>
    </row>
    <row r="21" spans="1:62" ht="30" customHeight="1" thickTop="1" thickBot="1" x14ac:dyDescent="0.2">
      <c r="B21" s="412" t="s">
        <v>292</v>
      </c>
      <c r="C21" s="59">
        <f>SUM(C16:C20)</f>
        <v>29532605</v>
      </c>
      <c r="D21" s="36">
        <f>SUM(D16:D20)</f>
        <v>28975729</v>
      </c>
      <c r="E21" s="61">
        <f>SUM(E16:E20)</f>
        <v>556876</v>
      </c>
      <c r="F21" s="542">
        <f t="shared" si="1"/>
        <v>1.9218705420664284E-2</v>
      </c>
      <c r="G21" s="59">
        <f>SUM(G16:G20)</f>
        <v>14665372</v>
      </c>
      <c r="H21" s="36">
        <f>SUM(H16:H20)</f>
        <v>12357348</v>
      </c>
      <c r="I21" s="61">
        <f>SUM(I16:I20)</f>
        <v>2308024</v>
      </c>
      <c r="J21" s="556">
        <f t="shared" si="3"/>
        <v>0.18677340801602416</v>
      </c>
      <c r="K21" s="619">
        <f t="shared" ref="K21:P21" si="20">SUM(K16:K20)</f>
        <v>3472155</v>
      </c>
      <c r="L21" s="620">
        <f>SUM(L16:L20)</f>
        <v>1631913</v>
      </c>
      <c r="M21" s="621">
        <f t="shared" si="20"/>
        <v>1840242</v>
      </c>
      <c r="N21" s="619">
        <f t="shared" si="20"/>
        <v>11193217</v>
      </c>
      <c r="O21" s="620">
        <f>SUM(O16:O20)</f>
        <v>10725435</v>
      </c>
      <c r="P21" s="622">
        <f t="shared" si="20"/>
        <v>467782</v>
      </c>
      <c r="Q21" s="587">
        <f t="shared" si="12"/>
        <v>44197977</v>
      </c>
      <c r="R21" s="588">
        <f t="shared" si="13"/>
        <v>0</v>
      </c>
      <c r="S21" s="59">
        <f>SUM(S16:S20)</f>
        <v>44197977</v>
      </c>
      <c r="T21" s="36">
        <f>SUM(T16:T20)</f>
        <v>41333077</v>
      </c>
      <c r="U21" s="61">
        <f>SUM(U16:U20)</f>
        <v>2864900</v>
      </c>
      <c r="V21" s="542">
        <f t="shared" si="7"/>
        <v>6.9312526623652948E-2</v>
      </c>
      <c r="W21" s="1223">
        <f>SUM(W16:W20)</f>
        <v>27722665</v>
      </c>
      <c r="X21" s="571">
        <f>SUM(X16:X20)</f>
        <v>26060908</v>
      </c>
      <c r="Y21" s="1214">
        <f t="shared" ref="Y21:AE21" si="21">SUM(Y16:Y20)</f>
        <v>26775421</v>
      </c>
      <c r="Z21" s="571">
        <f>SUM(Z16:Z20)</f>
        <v>24826459</v>
      </c>
      <c r="AA21" s="572">
        <f t="shared" si="21"/>
        <v>16475312</v>
      </c>
      <c r="AB21" s="33">
        <f>SUM(AB16:AB20)</f>
        <v>15272169</v>
      </c>
      <c r="AC21" s="572">
        <f t="shared" si="21"/>
        <v>947244</v>
      </c>
      <c r="AD21" s="888">
        <f>SUM(AD16:AD20)</f>
        <v>1234449</v>
      </c>
      <c r="AE21" s="59">
        <f t="shared" si="21"/>
        <v>26211787</v>
      </c>
      <c r="AF21" s="772">
        <f>SUM(AF16:AF20)</f>
        <v>25981521</v>
      </c>
      <c r="AG21" s="60">
        <f t="shared" si="10"/>
        <v>8.8626835973151241E-3</v>
      </c>
      <c r="AH21" s="666">
        <f t="shared" si="15"/>
        <v>1.6861870959046019</v>
      </c>
      <c r="AI21" s="656">
        <f t="shared" si="16"/>
        <v>1.5908644070529974</v>
      </c>
    </row>
    <row r="22" spans="1:62" ht="30" customHeight="1" thickTop="1" thickBot="1" x14ac:dyDescent="0.2">
      <c r="B22" s="413" t="s">
        <v>18</v>
      </c>
      <c r="C22" s="545">
        <f>C15+C21</f>
        <v>267391979</v>
      </c>
      <c r="D22" s="64">
        <f>D15+D21</f>
        <v>266874028</v>
      </c>
      <c r="E22" s="518">
        <f>E15+E21</f>
        <v>517951</v>
      </c>
      <c r="F22" s="546">
        <f t="shared" si="1"/>
        <v>1.9408070687192414E-3</v>
      </c>
      <c r="G22" s="545">
        <f>G15+G21</f>
        <v>344317886</v>
      </c>
      <c r="H22" s="64">
        <f>H15+H21</f>
        <v>328214361</v>
      </c>
      <c r="I22" s="518">
        <f>I15+I21</f>
        <v>16103525</v>
      </c>
      <c r="J22" s="558">
        <f t="shared" si="3"/>
        <v>4.9064047505221753E-2</v>
      </c>
      <c r="K22" s="627">
        <f t="shared" ref="K22:P22" si="22">K15+K21</f>
        <v>134256790</v>
      </c>
      <c r="L22" s="628">
        <f>L15+L21</f>
        <v>136442010</v>
      </c>
      <c r="M22" s="629">
        <f t="shared" si="22"/>
        <v>-2185220</v>
      </c>
      <c r="N22" s="627">
        <f t="shared" si="22"/>
        <v>210061096</v>
      </c>
      <c r="O22" s="628">
        <f>O15+O21</f>
        <v>191772351</v>
      </c>
      <c r="P22" s="630">
        <f t="shared" si="22"/>
        <v>18288745</v>
      </c>
      <c r="Q22" s="591">
        <f t="shared" si="12"/>
        <v>611709865</v>
      </c>
      <c r="R22" s="592">
        <f t="shared" si="13"/>
        <v>0</v>
      </c>
      <c r="S22" s="668">
        <f>SUM(S15,S21)</f>
        <v>611709865</v>
      </c>
      <c r="T22" s="62">
        <f>SUM(T15,T21)</f>
        <v>595088389</v>
      </c>
      <c r="U22" s="518">
        <f>U15+U21</f>
        <v>16621476</v>
      </c>
      <c r="V22" s="546">
        <f t="shared" si="7"/>
        <v>2.7931104533783779E-2</v>
      </c>
      <c r="W22" s="1225">
        <f>W15+W21</f>
        <v>435365938</v>
      </c>
      <c r="X22" s="575">
        <f>X15+X21</f>
        <v>436163032</v>
      </c>
      <c r="Y22" s="1216">
        <f t="shared" ref="Y22:AD22" si="23">Y15+Y21</f>
        <v>423014909</v>
      </c>
      <c r="Z22" s="575">
        <f t="shared" si="23"/>
        <v>420183330</v>
      </c>
      <c r="AA22" s="576">
        <f t="shared" si="23"/>
        <v>176343927</v>
      </c>
      <c r="AB22" s="598">
        <f t="shared" si="23"/>
        <v>158925357</v>
      </c>
      <c r="AC22" s="576">
        <f t="shared" si="23"/>
        <v>12351029</v>
      </c>
      <c r="AD22" s="890">
        <f t="shared" si="23"/>
        <v>15979702</v>
      </c>
      <c r="AE22" s="668">
        <f>SUM(AE15,AE21)</f>
        <v>277874808</v>
      </c>
      <c r="AF22" s="774">
        <f>SUM(AF15,AF21)</f>
        <v>276512888</v>
      </c>
      <c r="AG22" s="63">
        <f t="shared" si="10"/>
        <v>4.9253400441862105E-3</v>
      </c>
      <c r="AH22" s="669">
        <f t="shared" si="15"/>
        <v>2.2013865503057763</v>
      </c>
      <c r="AI22" s="658">
        <f t="shared" si="16"/>
        <v>2.1521180922315635</v>
      </c>
    </row>
    <row r="23" spans="1:62" ht="3.75" customHeight="1" x14ac:dyDescent="0.2"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17"/>
      <c r="X23" s="1217"/>
      <c r="Y23" s="4"/>
      <c r="Z23" s="4"/>
      <c r="AA23" s="84"/>
      <c r="AB23" s="4"/>
      <c r="AC23" s="84"/>
      <c r="AD23" s="4"/>
      <c r="AE23" s="4"/>
      <c r="AF23" s="4"/>
      <c r="AG23" s="4"/>
      <c r="AH23" s="84"/>
      <c r="AI23" s="4"/>
    </row>
    <row r="24" spans="1:62" s="673" customFormat="1" ht="20.100000000000001" customHeight="1" x14ac:dyDescent="0.15">
      <c r="A24" s="670"/>
      <c r="B24" s="1136" t="s">
        <v>173</v>
      </c>
      <c r="C24" s="1136">
        <f>C22/S22</f>
        <v>0.43712222787186866</v>
      </c>
      <c r="D24" s="1136">
        <f>D22/T22</f>
        <v>0.448461157927247</v>
      </c>
      <c r="E24" s="1136"/>
      <c r="F24" s="1136"/>
      <c r="G24" s="1136">
        <f>G22/S22</f>
        <v>0.56287777212813139</v>
      </c>
      <c r="H24" s="1136">
        <f>H22/T22</f>
        <v>0.55153884207275294</v>
      </c>
      <c r="I24" s="1136"/>
      <c r="J24" s="1136"/>
      <c r="K24" s="1136">
        <f>K22/S22</f>
        <v>0.21947788924411085</v>
      </c>
      <c r="L24" s="1136">
        <f>L22/T22</f>
        <v>0.22928024226666605</v>
      </c>
      <c r="M24" s="1136"/>
      <c r="N24" s="1136">
        <f>N22/S22</f>
        <v>0.34339988288402051</v>
      </c>
      <c r="O24" s="1136">
        <f>O22/T22</f>
        <v>0.32225859980608695</v>
      </c>
      <c r="P24" s="1136"/>
      <c r="Q24" s="1136"/>
      <c r="R24" s="1136"/>
      <c r="S24" s="1136"/>
      <c r="T24" s="1136"/>
      <c r="U24" s="1136"/>
      <c r="V24" s="1136"/>
      <c r="W24" s="1136"/>
      <c r="X24" s="1136"/>
      <c r="Y24" s="972">
        <f>S22-AA22</f>
        <v>435365938</v>
      </c>
      <c r="Z24" s="972">
        <f>T22-AB22</f>
        <v>436163032</v>
      </c>
      <c r="AA24" s="1137"/>
      <c r="AB24" s="1136"/>
      <c r="AC24" s="1137"/>
      <c r="AD24" s="1136"/>
      <c r="AE24" s="1136" t="s">
        <v>102</v>
      </c>
      <c r="AF24" s="1136"/>
      <c r="AG24" s="1136"/>
      <c r="AH24" s="1137"/>
      <c r="AI24" s="1136"/>
      <c r="AJ24" s="671"/>
      <c r="AK24" s="670"/>
      <c r="AL24" s="671"/>
      <c r="AM24" s="671"/>
      <c r="AN24" s="671"/>
      <c r="AO24" s="671"/>
      <c r="AP24" s="671"/>
      <c r="AQ24" s="671"/>
      <c r="AR24" s="671"/>
      <c r="AS24" s="671"/>
      <c r="AT24" s="671"/>
      <c r="AU24" s="671"/>
      <c r="AV24" s="671"/>
      <c r="AW24" s="671"/>
      <c r="AX24" s="671"/>
      <c r="AY24" s="671"/>
      <c r="AZ24" s="671"/>
      <c r="BA24" s="671"/>
      <c r="BB24" s="671"/>
      <c r="BC24" s="671"/>
      <c r="BD24" s="671"/>
      <c r="BE24" s="671"/>
      <c r="BF24" s="671"/>
      <c r="BG24" s="672"/>
      <c r="BH24" s="672"/>
      <c r="BI24" s="672"/>
      <c r="BJ24" s="672"/>
    </row>
    <row r="25" spans="1:62" ht="15" customHeight="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963">
        <f>Y24-Z24</f>
        <v>-797094</v>
      </c>
      <c r="Z25" s="10"/>
      <c r="AA25" s="960"/>
      <c r="AB25" s="10"/>
      <c r="AC25" s="960"/>
      <c r="AD25" s="10"/>
      <c r="AE25" s="10"/>
      <c r="AF25" s="10"/>
      <c r="AG25" s="10"/>
      <c r="AH25" s="960"/>
      <c r="AI25" s="10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2"/>
      <c r="BH25" s="52"/>
      <c r="BI25" s="52"/>
      <c r="BJ25" s="52"/>
    </row>
    <row r="26" spans="1:62" ht="15" customHeight="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173"/>
      <c r="Z26" s="10"/>
      <c r="AA26" s="960"/>
      <c r="AB26" s="10"/>
      <c r="AC26" s="960"/>
      <c r="AD26" s="10"/>
      <c r="AE26" s="10"/>
      <c r="AF26" s="10"/>
      <c r="AG26" s="10"/>
      <c r="AH26" s="960"/>
      <c r="AI26" s="10"/>
      <c r="AK26" s="51"/>
    </row>
    <row r="27" spans="1:62" ht="15" customHeight="1" x14ac:dyDescent="0.1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173"/>
      <c r="Z27" s="10"/>
      <c r="AA27" s="960"/>
      <c r="AB27" s="10"/>
      <c r="AC27" s="960"/>
      <c r="AD27" s="10"/>
      <c r="AE27" s="10"/>
      <c r="AF27" s="10"/>
      <c r="AG27" s="10"/>
      <c r="AH27" s="960"/>
      <c r="AI27" s="10"/>
    </row>
    <row r="28" spans="1:62" ht="15.75" customHeight="1" x14ac:dyDescent="0.15"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1174"/>
      <c r="Z28" s="1174"/>
      <c r="AA28" s="85"/>
      <c r="AB28" s="8"/>
      <c r="AC28" s="85"/>
      <c r="AD28" s="8"/>
      <c r="AE28" s="5"/>
      <c r="AF28" s="5"/>
      <c r="AG28" s="5"/>
      <c r="AH28" s="85"/>
      <c r="AI28" s="8"/>
    </row>
    <row r="29" spans="1:62" x14ac:dyDescent="0.15">
      <c r="Y29" s="1175"/>
      <c r="Z29" s="1175"/>
    </row>
    <row r="30" spans="1:62" x14ac:dyDescent="0.15">
      <c r="Y30" s="1175"/>
      <c r="Z30" s="1175"/>
    </row>
    <row r="31" spans="1:62" x14ac:dyDescent="0.15">
      <c r="Y31" s="1175"/>
      <c r="Z31" s="1175"/>
    </row>
    <row r="32" spans="1:62" x14ac:dyDescent="0.15">
      <c r="Y32" s="1175"/>
      <c r="Z32" s="1175"/>
    </row>
    <row r="33" spans="25:26" x14ac:dyDescent="0.15">
      <c r="Y33" s="1175"/>
      <c r="Z33" s="1175"/>
    </row>
    <row r="34" spans="25:26" x14ac:dyDescent="0.15">
      <c r="Y34" s="1175"/>
      <c r="Z34" s="1175"/>
    </row>
    <row r="35" spans="25:26" x14ac:dyDescent="0.15">
      <c r="Y35" s="1175"/>
      <c r="Z35" s="1175"/>
    </row>
    <row r="36" spans="25:26" x14ac:dyDescent="0.15">
      <c r="Y36" s="1175"/>
      <c r="Z36" s="1175"/>
    </row>
    <row r="37" spans="25:26" x14ac:dyDescent="0.15">
      <c r="Y37" s="1175"/>
      <c r="Z37" s="1175"/>
    </row>
    <row r="38" spans="25:26" x14ac:dyDescent="0.15">
      <c r="Y38" s="1175"/>
      <c r="Z38" s="1175"/>
    </row>
    <row r="39" spans="25:26" x14ac:dyDescent="0.15">
      <c r="Y39" s="1175"/>
      <c r="Z39" s="1175"/>
    </row>
    <row r="40" spans="25:26" x14ac:dyDescent="0.15">
      <c r="Y40" s="1175"/>
      <c r="Z40" s="1175"/>
    </row>
    <row r="41" spans="25:26" x14ac:dyDescent="0.15">
      <c r="Y41" s="1175"/>
      <c r="Z41" s="1175"/>
    </row>
    <row r="42" spans="25:26" x14ac:dyDescent="0.15">
      <c r="Y42" s="1175"/>
      <c r="Z42" s="1175"/>
    </row>
  </sheetData>
  <mergeCells count="12">
    <mergeCell ref="AH3:AI3"/>
    <mergeCell ref="AE3:AG3"/>
    <mergeCell ref="C3:F3"/>
    <mergeCell ref="N3:P3"/>
    <mergeCell ref="AA3:AB3"/>
    <mergeCell ref="AC3:AD3"/>
    <mergeCell ref="G3:J3"/>
    <mergeCell ref="K3:M3"/>
    <mergeCell ref="W3:X3"/>
    <mergeCell ref="S3:V3"/>
    <mergeCell ref="Y3:Z3"/>
    <mergeCell ref="Q3:R3"/>
  </mergeCells>
  <phoneticPr fontId="4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  <colBreaks count="1" manualBreakCount="1">
    <brk id="18" max="2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="85" zoomScaleNormal="55" zoomScaleSheetLayoutView="85" workbookViewId="0"/>
  </sheetViews>
  <sheetFormatPr defaultRowHeight="14.25" x14ac:dyDescent="0.15"/>
  <cols>
    <col min="1" max="1" width="13.375" style="1" customWidth="1"/>
    <col min="2" max="3" width="15.625" style="1" customWidth="1"/>
    <col min="4" max="4" width="12.625" style="1" customWidth="1"/>
    <col min="5" max="5" width="11.625" style="1" customWidth="1"/>
    <col min="6" max="11" width="12.625" style="1" customWidth="1"/>
    <col min="12" max="16384" width="9" style="10"/>
  </cols>
  <sheetData>
    <row r="1" spans="1:11" ht="24" x14ac:dyDescent="0.25">
      <c r="A1" s="82" t="s">
        <v>171</v>
      </c>
    </row>
    <row r="2" spans="1:11" ht="15" thickBot="1" x14ac:dyDescent="0.2">
      <c r="A2" s="443"/>
      <c r="B2" s="446" t="s">
        <v>274</v>
      </c>
      <c r="C2" s="448"/>
      <c r="D2" s="514"/>
      <c r="E2" s="448"/>
      <c r="F2" s="513" t="s">
        <v>169</v>
      </c>
      <c r="G2" s="560"/>
      <c r="H2" s="514"/>
      <c r="I2" s="513" t="s">
        <v>288</v>
      </c>
      <c r="J2" s="559" t="s">
        <v>289</v>
      </c>
      <c r="K2" s="514"/>
    </row>
    <row r="3" spans="1:11" x14ac:dyDescent="0.15">
      <c r="A3" s="11"/>
      <c r="B3" s="1965" t="s">
        <v>63</v>
      </c>
      <c r="C3" s="2328"/>
      <c r="D3" s="2328"/>
      <c r="E3" s="2328"/>
      <c r="F3" s="2329" t="s">
        <v>168</v>
      </c>
      <c r="G3" s="2330"/>
      <c r="H3" s="2331"/>
      <c r="I3" s="2332" t="s">
        <v>158</v>
      </c>
      <c r="J3" s="2330"/>
      <c r="K3" s="2333"/>
    </row>
    <row r="4" spans="1:11" ht="15" thickBot="1" x14ac:dyDescent="0.2">
      <c r="A4" s="12"/>
      <c r="B4" s="767" t="s">
        <v>316</v>
      </c>
      <c r="C4" s="766" t="s">
        <v>306</v>
      </c>
      <c r="D4" s="1130" t="s">
        <v>96</v>
      </c>
      <c r="E4" s="631" t="s">
        <v>22</v>
      </c>
      <c r="F4" s="1138">
        <v>25</v>
      </c>
      <c r="G4" s="951">
        <v>24</v>
      </c>
      <c r="H4" s="1130" t="s">
        <v>96</v>
      </c>
      <c r="I4" s="1129">
        <v>25</v>
      </c>
      <c r="J4" s="951">
        <v>24</v>
      </c>
      <c r="K4" s="1139" t="s">
        <v>96</v>
      </c>
    </row>
    <row r="5" spans="1:11" ht="17.25" x14ac:dyDescent="0.15">
      <c r="A5" s="20" t="s">
        <v>3</v>
      </c>
      <c r="B5" s="88">
        <v>25151170</v>
      </c>
      <c r="C5" s="776">
        <v>30546022</v>
      </c>
      <c r="D5" s="601">
        <f>B5-C5</f>
        <v>-5394852</v>
      </c>
      <c r="E5" s="551">
        <f>(B5/C5-1)</f>
        <v>-0.17661389754777235</v>
      </c>
      <c r="F5" s="633">
        <v>13482694</v>
      </c>
      <c r="G5" s="891">
        <v>15241279</v>
      </c>
      <c r="H5" s="601">
        <f t="shared" ref="H5:H20" si="0">F5-G5</f>
        <v>-1758585</v>
      </c>
      <c r="I5" s="1182">
        <f>B5-F5</f>
        <v>11668476</v>
      </c>
      <c r="J5" s="891">
        <v>15304743</v>
      </c>
      <c r="K5" s="634">
        <f t="shared" ref="K5:K20" si="1">I5-J5</f>
        <v>-3636267</v>
      </c>
    </row>
    <row r="6" spans="1:11" ht="17.25" x14ac:dyDescent="0.15">
      <c r="A6" s="21" t="s">
        <v>4</v>
      </c>
      <c r="B6" s="89">
        <v>7289603</v>
      </c>
      <c r="C6" s="777">
        <v>9262150</v>
      </c>
      <c r="D6" s="605">
        <f t="shared" ref="D6:D20" si="2">B6-C6</f>
        <v>-1972547</v>
      </c>
      <c r="E6" s="552">
        <f t="shared" ref="E6:E22" si="3">(B6/C6-1)</f>
        <v>-0.2129685872070739</v>
      </c>
      <c r="F6" s="635">
        <v>1015629</v>
      </c>
      <c r="G6" s="892">
        <v>2153439</v>
      </c>
      <c r="H6" s="605">
        <f t="shared" si="0"/>
        <v>-1137810</v>
      </c>
      <c r="I6" s="1183">
        <f t="shared" ref="I6:I14" si="4">B6-F6</f>
        <v>6273974</v>
      </c>
      <c r="J6" s="892">
        <v>7108711</v>
      </c>
      <c r="K6" s="636">
        <f t="shared" si="1"/>
        <v>-834737</v>
      </c>
    </row>
    <row r="7" spans="1:11" ht="17.25" x14ac:dyDescent="0.15">
      <c r="A7" s="21" t="s">
        <v>5</v>
      </c>
      <c r="B7" s="89">
        <v>4104552</v>
      </c>
      <c r="C7" s="777">
        <v>3416673</v>
      </c>
      <c r="D7" s="605">
        <f t="shared" si="2"/>
        <v>687879</v>
      </c>
      <c r="E7" s="552">
        <f t="shared" si="3"/>
        <v>0.20133006582719504</v>
      </c>
      <c r="F7" s="635">
        <v>1223643</v>
      </c>
      <c r="G7" s="892">
        <v>1400189</v>
      </c>
      <c r="H7" s="605">
        <f t="shared" si="0"/>
        <v>-176546</v>
      </c>
      <c r="I7" s="1183">
        <f t="shared" si="4"/>
        <v>2880909</v>
      </c>
      <c r="J7" s="892">
        <v>2016484</v>
      </c>
      <c r="K7" s="636">
        <f t="shared" si="1"/>
        <v>864425</v>
      </c>
    </row>
    <row r="8" spans="1:11" ht="17.25" x14ac:dyDescent="0.15">
      <c r="A8" s="21" t="s">
        <v>6</v>
      </c>
      <c r="B8" s="89">
        <v>1757205</v>
      </c>
      <c r="C8" s="777">
        <v>2409411</v>
      </c>
      <c r="D8" s="605">
        <f t="shared" si="2"/>
        <v>-652206</v>
      </c>
      <c r="E8" s="552">
        <f t="shared" si="3"/>
        <v>-0.27069105270956262</v>
      </c>
      <c r="F8" s="635">
        <v>0</v>
      </c>
      <c r="G8" s="892">
        <v>0</v>
      </c>
      <c r="H8" s="605">
        <f t="shared" si="0"/>
        <v>0</v>
      </c>
      <c r="I8" s="1183">
        <f t="shared" si="4"/>
        <v>1757205</v>
      </c>
      <c r="J8" s="892">
        <v>2409411</v>
      </c>
      <c r="K8" s="636">
        <f t="shared" si="1"/>
        <v>-652206</v>
      </c>
    </row>
    <row r="9" spans="1:11" ht="17.25" x14ac:dyDescent="0.15">
      <c r="A9" s="21" t="s">
        <v>7</v>
      </c>
      <c r="B9" s="90">
        <v>592832</v>
      </c>
      <c r="C9" s="778">
        <v>718336</v>
      </c>
      <c r="D9" s="605">
        <f t="shared" si="2"/>
        <v>-125504</v>
      </c>
      <c r="E9" s="552">
        <f t="shared" si="3"/>
        <v>-0.17471489665003559</v>
      </c>
      <c r="F9" s="635">
        <v>146066</v>
      </c>
      <c r="G9" s="892">
        <v>0</v>
      </c>
      <c r="H9" s="605">
        <f t="shared" si="0"/>
        <v>146066</v>
      </c>
      <c r="I9" s="1183">
        <f t="shared" si="4"/>
        <v>446766</v>
      </c>
      <c r="J9" s="892">
        <v>718336</v>
      </c>
      <c r="K9" s="636">
        <f t="shared" si="1"/>
        <v>-271570</v>
      </c>
    </row>
    <row r="10" spans="1:11" ht="17.25" x14ac:dyDescent="0.15">
      <c r="A10" s="21" t="s">
        <v>8</v>
      </c>
      <c r="B10" s="89">
        <v>1219994</v>
      </c>
      <c r="C10" s="777">
        <v>1480530</v>
      </c>
      <c r="D10" s="605">
        <f t="shared" si="2"/>
        <v>-260536</v>
      </c>
      <c r="E10" s="552">
        <f t="shared" si="3"/>
        <v>-0.17597481982803453</v>
      </c>
      <c r="F10" s="635">
        <v>532280</v>
      </c>
      <c r="G10" s="892">
        <v>703265</v>
      </c>
      <c r="H10" s="605">
        <f t="shared" si="0"/>
        <v>-170985</v>
      </c>
      <c r="I10" s="1183">
        <f t="shared" si="4"/>
        <v>687714</v>
      </c>
      <c r="J10" s="892">
        <v>777265</v>
      </c>
      <c r="K10" s="636">
        <f t="shared" si="1"/>
        <v>-89551</v>
      </c>
    </row>
    <row r="11" spans="1:11" ht="17.25" x14ac:dyDescent="0.15">
      <c r="A11" s="22" t="s">
        <v>9</v>
      </c>
      <c r="B11" s="90">
        <v>804255</v>
      </c>
      <c r="C11" s="778">
        <v>1957472</v>
      </c>
      <c r="D11" s="609">
        <f t="shared" si="2"/>
        <v>-1153217</v>
      </c>
      <c r="E11" s="553">
        <f t="shared" si="3"/>
        <v>-0.5891358854686044</v>
      </c>
      <c r="F11" s="637">
        <v>0</v>
      </c>
      <c r="G11" s="893">
        <v>0</v>
      </c>
      <c r="H11" s="609">
        <f t="shared" si="0"/>
        <v>0</v>
      </c>
      <c r="I11" s="1184">
        <f t="shared" si="4"/>
        <v>804255</v>
      </c>
      <c r="J11" s="893">
        <v>1957472</v>
      </c>
      <c r="K11" s="638">
        <f t="shared" si="1"/>
        <v>-1153217</v>
      </c>
    </row>
    <row r="12" spans="1:11" ht="17.25" x14ac:dyDescent="0.15">
      <c r="A12" s="21" t="s">
        <v>10</v>
      </c>
      <c r="B12" s="89">
        <v>5647153</v>
      </c>
      <c r="C12" s="777">
        <v>1630965</v>
      </c>
      <c r="D12" s="605">
        <f t="shared" si="2"/>
        <v>4016188</v>
      </c>
      <c r="E12" s="552">
        <f t="shared" si="3"/>
        <v>2.4624611809572858</v>
      </c>
      <c r="F12" s="635">
        <v>3442700</v>
      </c>
      <c r="G12" s="892">
        <v>299522</v>
      </c>
      <c r="H12" s="605">
        <f t="shared" si="0"/>
        <v>3143178</v>
      </c>
      <c r="I12" s="1183">
        <f t="shared" si="4"/>
        <v>2204453</v>
      </c>
      <c r="J12" s="892">
        <v>1331443</v>
      </c>
      <c r="K12" s="636">
        <f t="shared" si="1"/>
        <v>873010</v>
      </c>
    </row>
    <row r="13" spans="1:11" ht="17.25" x14ac:dyDescent="0.15">
      <c r="A13" s="22" t="s">
        <v>17</v>
      </c>
      <c r="B13" s="91">
        <v>863054</v>
      </c>
      <c r="C13" s="770">
        <v>733046</v>
      </c>
      <c r="D13" s="613">
        <f t="shared" si="2"/>
        <v>130008</v>
      </c>
      <c r="E13" s="554">
        <f t="shared" si="3"/>
        <v>0.17735312654321822</v>
      </c>
      <c r="F13" s="639">
        <v>0</v>
      </c>
      <c r="G13" s="894">
        <v>0</v>
      </c>
      <c r="H13" s="613">
        <f t="shared" si="0"/>
        <v>0</v>
      </c>
      <c r="I13" s="1185">
        <f t="shared" si="4"/>
        <v>863054</v>
      </c>
      <c r="J13" s="894">
        <v>733046</v>
      </c>
      <c r="K13" s="640">
        <f t="shared" si="1"/>
        <v>130008</v>
      </c>
    </row>
    <row r="14" spans="1:11" ht="18" thickBot="1" x14ac:dyDescent="0.2">
      <c r="A14" s="23" t="s">
        <v>20</v>
      </c>
      <c r="B14" s="92">
        <v>6800607</v>
      </c>
      <c r="C14" s="779">
        <v>7684848</v>
      </c>
      <c r="D14" s="617">
        <f t="shared" si="2"/>
        <v>-884241</v>
      </c>
      <c r="E14" s="555">
        <f t="shared" si="3"/>
        <v>-0.11506291341090935</v>
      </c>
      <c r="F14" s="641">
        <v>45329</v>
      </c>
      <c r="G14" s="895">
        <v>75963</v>
      </c>
      <c r="H14" s="617">
        <f t="shared" si="0"/>
        <v>-30634</v>
      </c>
      <c r="I14" s="1186">
        <f t="shared" si="4"/>
        <v>6755278</v>
      </c>
      <c r="J14" s="895">
        <v>7608885</v>
      </c>
      <c r="K14" s="642">
        <f t="shared" si="1"/>
        <v>-853607</v>
      </c>
    </row>
    <row r="15" spans="1:11" ht="18.75" thickTop="1" thickBot="1" x14ac:dyDescent="0.2">
      <c r="A15" s="24" t="s">
        <v>11</v>
      </c>
      <c r="B15" s="407">
        <f>SUM(B5:B14)</f>
        <v>54230425</v>
      </c>
      <c r="C15" s="772">
        <f>SUM(C5:C14)</f>
        <v>59839453</v>
      </c>
      <c r="D15" s="621">
        <f>SUM(D5:D14)</f>
        <v>-5609028</v>
      </c>
      <c r="E15" s="556">
        <f t="shared" si="3"/>
        <v>-9.3734613516604171E-2</v>
      </c>
      <c r="F15" s="643">
        <f t="shared" ref="F15:K15" si="5">SUM(F5:F14)</f>
        <v>19888341</v>
      </c>
      <c r="G15" s="896">
        <f t="shared" si="5"/>
        <v>19873657</v>
      </c>
      <c r="H15" s="621">
        <f t="shared" si="5"/>
        <v>14684</v>
      </c>
      <c r="I15" s="619">
        <f t="shared" si="5"/>
        <v>34342084</v>
      </c>
      <c r="J15" s="896">
        <f t="shared" si="5"/>
        <v>39965796</v>
      </c>
      <c r="K15" s="644">
        <f t="shared" si="5"/>
        <v>-5623712</v>
      </c>
    </row>
    <row r="16" spans="1:11" ht="18" thickTop="1" x14ac:dyDescent="0.15">
      <c r="A16" s="20" t="s">
        <v>12</v>
      </c>
      <c r="B16" s="88">
        <v>103615</v>
      </c>
      <c r="C16" s="776">
        <v>122665</v>
      </c>
      <c r="D16" s="601">
        <f t="shared" si="2"/>
        <v>-19050</v>
      </c>
      <c r="E16" s="551">
        <f t="shared" si="3"/>
        <v>-0.15530102311172711</v>
      </c>
      <c r="F16" s="633">
        <v>0</v>
      </c>
      <c r="G16" s="891">
        <v>0</v>
      </c>
      <c r="H16" s="601">
        <f t="shared" si="0"/>
        <v>0</v>
      </c>
      <c r="I16" s="599">
        <f>B16-F16</f>
        <v>103615</v>
      </c>
      <c r="J16" s="891">
        <v>122665</v>
      </c>
      <c r="K16" s="634">
        <f t="shared" si="1"/>
        <v>-19050</v>
      </c>
    </row>
    <row r="17" spans="1:11" ht="17.25" x14ac:dyDescent="0.15">
      <c r="A17" s="21" t="s">
        <v>13</v>
      </c>
      <c r="B17" s="89">
        <v>198289</v>
      </c>
      <c r="C17" s="777">
        <v>234197</v>
      </c>
      <c r="D17" s="605">
        <f t="shared" si="2"/>
        <v>-35908</v>
      </c>
      <c r="E17" s="552">
        <f t="shared" si="3"/>
        <v>-0.15332391106632448</v>
      </c>
      <c r="F17" s="635">
        <v>0</v>
      </c>
      <c r="G17" s="892">
        <v>0</v>
      </c>
      <c r="H17" s="605">
        <f t="shared" si="0"/>
        <v>0</v>
      </c>
      <c r="I17" s="603">
        <f>B17-F17</f>
        <v>198289</v>
      </c>
      <c r="J17" s="892">
        <v>234197</v>
      </c>
      <c r="K17" s="636">
        <f t="shared" si="1"/>
        <v>-35908</v>
      </c>
    </row>
    <row r="18" spans="1:11" ht="17.25" x14ac:dyDescent="0.15">
      <c r="A18" s="22" t="s">
        <v>14</v>
      </c>
      <c r="B18" s="93">
        <v>606759</v>
      </c>
      <c r="C18" s="780">
        <v>498756</v>
      </c>
      <c r="D18" s="625">
        <f t="shared" si="2"/>
        <v>108003</v>
      </c>
      <c r="E18" s="557">
        <f t="shared" si="3"/>
        <v>0.21654476337126782</v>
      </c>
      <c r="F18" s="645">
        <v>0</v>
      </c>
      <c r="G18" s="897">
        <v>0</v>
      </c>
      <c r="H18" s="625">
        <f t="shared" si="0"/>
        <v>0</v>
      </c>
      <c r="I18" s="623">
        <f>B18-F18</f>
        <v>606759</v>
      </c>
      <c r="J18" s="897">
        <v>498756</v>
      </c>
      <c r="K18" s="646">
        <f t="shared" si="1"/>
        <v>108003</v>
      </c>
    </row>
    <row r="19" spans="1:11" ht="17.25" x14ac:dyDescent="0.15">
      <c r="A19" s="21" t="s">
        <v>15</v>
      </c>
      <c r="B19" s="89">
        <v>249262</v>
      </c>
      <c r="C19" s="777">
        <v>327879</v>
      </c>
      <c r="D19" s="605">
        <f t="shared" si="2"/>
        <v>-78617</v>
      </c>
      <c r="E19" s="552">
        <f t="shared" si="3"/>
        <v>-0.23977442898142298</v>
      </c>
      <c r="F19" s="635">
        <v>0</v>
      </c>
      <c r="G19" s="892">
        <v>0</v>
      </c>
      <c r="H19" s="605">
        <f t="shared" si="0"/>
        <v>0</v>
      </c>
      <c r="I19" s="603">
        <f>B19-F19</f>
        <v>249262</v>
      </c>
      <c r="J19" s="892">
        <v>327879</v>
      </c>
      <c r="K19" s="636">
        <f t="shared" si="1"/>
        <v>-78617</v>
      </c>
    </row>
    <row r="20" spans="1:11" ht="18" thickBot="1" x14ac:dyDescent="0.2">
      <c r="A20" s="23" t="s">
        <v>16</v>
      </c>
      <c r="B20" s="92">
        <v>494705</v>
      </c>
      <c r="C20" s="779">
        <v>546865</v>
      </c>
      <c r="D20" s="617">
        <f t="shared" si="2"/>
        <v>-52160</v>
      </c>
      <c r="E20" s="555">
        <f t="shared" si="3"/>
        <v>-9.538002980625937E-2</v>
      </c>
      <c r="F20" s="641">
        <v>0</v>
      </c>
      <c r="G20" s="895">
        <v>0</v>
      </c>
      <c r="H20" s="617">
        <f t="shared" si="0"/>
        <v>0</v>
      </c>
      <c r="I20" s="615">
        <f>B20-F20</f>
        <v>494705</v>
      </c>
      <c r="J20" s="895">
        <v>546865</v>
      </c>
      <c r="K20" s="642">
        <f t="shared" si="1"/>
        <v>-52160</v>
      </c>
    </row>
    <row r="21" spans="1:11" ht="18.75" thickTop="1" thickBot="1" x14ac:dyDescent="0.2">
      <c r="A21" s="24" t="s">
        <v>299</v>
      </c>
      <c r="B21" s="36">
        <f>SUM(B16:B20)</f>
        <v>1652630</v>
      </c>
      <c r="C21" s="772">
        <f>SUM(C16:C20)</f>
        <v>1730362</v>
      </c>
      <c r="D21" s="621">
        <f>SUM(D16:D20)</f>
        <v>-77732</v>
      </c>
      <c r="E21" s="556">
        <f t="shared" si="3"/>
        <v>-4.4922391961913166E-2</v>
      </c>
      <c r="F21" s="643">
        <f t="shared" ref="F21:K21" si="6">SUM(F16:F20)</f>
        <v>0</v>
      </c>
      <c r="G21" s="896">
        <f>SUM(G16:G20)</f>
        <v>0</v>
      </c>
      <c r="H21" s="621">
        <f t="shared" si="6"/>
        <v>0</v>
      </c>
      <c r="I21" s="619">
        <f t="shared" si="6"/>
        <v>1652630</v>
      </c>
      <c r="J21" s="896">
        <f>SUM(J16:J20)</f>
        <v>1730362</v>
      </c>
      <c r="K21" s="644">
        <f t="shared" si="6"/>
        <v>-77732</v>
      </c>
    </row>
    <row r="22" spans="1:11" ht="18.75" thickTop="1" thickBot="1" x14ac:dyDescent="0.2">
      <c r="A22" s="25" t="s">
        <v>18</v>
      </c>
      <c r="B22" s="62">
        <f>SUM(B15,B21)</f>
        <v>55883055</v>
      </c>
      <c r="C22" s="774">
        <f>SUM(C15,C21)</f>
        <v>61569815</v>
      </c>
      <c r="D22" s="648">
        <f>D15+D21</f>
        <v>-5686760</v>
      </c>
      <c r="E22" s="632">
        <f t="shared" si="3"/>
        <v>-9.2362791734878491E-2</v>
      </c>
      <c r="F22" s="647">
        <f t="shared" ref="F22:K22" si="7">F15+F21</f>
        <v>19888341</v>
      </c>
      <c r="G22" s="898">
        <f>G15+G21</f>
        <v>19873657</v>
      </c>
      <c r="H22" s="648">
        <f t="shared" si="7"/>
        <v>14684</v>
      </c>
      <c r="I22" s="649">
        <f t="shared" si="7"/>
        <v>35994714</v>
      </c>
      <c r="J22" s="898">
        <f>J15+J21</f>
        <v>41696158</v>
      </c>
      <c r="K22" s="650">
        <f t="shared" si="7"/>
        <v>-5701444</v>
      </c>
    </row>
    <row r="23" spans="1:11" ht="17.25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15">
      <c r="A28" s="5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3">
    <mergeCell ref="B3:E3"/>
    <mergeCell ref="F3:H3"/>
    <mergeCell ref="I3:K3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7"/>
  <sheetViews>
    <sheetView showGridLines="0" zoomScale="80" zoomScaleNormal="80" zoomScaleSheetLayoutView="75" workbookViewId="0">
      <selection activeCell="B2" sqref="B2:I2"/>
    </sheetView>
  </sheetViews>
  <sheetFormatPr defaultRowHeight="14.25" x14ac:dyDescent="0.15"/>
  <cols>
    <col min="1" max="1" width="1.625" style="10" customWidth="1"/>
    <col min="2" max="2" width="10.625" style="10" customWidth="1"/>
    <col min="3" max="3" width="12.875" style="10" customWidth="1"/>
    <col min="4" max="4" width="12.625" style="13" customWidth="1"/>
    <col min="5" max="5" width="7.25" style="13" customWidth="1"/>
    <col min="6" max="7" width="8.625" style="102" customWidth="1"/>
    <col min="8" max="8" width="5.625" style="102" customWidth="1"/>
    <col min="9" max="10" width="8.625" style="102" customWidth="1"/>
    <col min="11" max="11" width="5.625" style="102" customWidth="1"/>
    <col min="12" max="12" width="8.625" style="962" customWidth="1"/>
    <col min="13" max="13" width="8.625" style="102" customWidth="1"/>
    <col min="14" max="14" width="6" style="102" customWidth="1"/>
    <col min="15" max="16" width="12.625" style="10" customWidth="1"/>
    <col min="17" max="17" width="7.25" style="13" customWidth="1"/>
    <col min="18" max="19" width="12.625" style="10" customWidth="1"/>
    <col min="20" max="20" width="7.25" style="13" customWidth="1"/>
    <col min="21" max="22" width="12.625" style="10" customWidth="1"/>
    <col min="23" max="23" width="7.25" style="10" customWidth="1"/>
    <col min="24" max="25" width="12.625" style="10" customWidth="1"/>
    <col min="26" max="26" width="7.25" style="10" customWidth="1"/>
    <col min="27" max="28" width="12.625" style="10" customWidth="1"/>
    <col min="29" max="29" width="7.25" style="10" customWidth="1"/>
    <col min="30" max="30" width="12.5" style="10" customWidth="1"/>
    <col min="31" max="31" width="12.625" style="10" customWidth="1"/>
    <col min="32" max="32" width="10.5" style="10" bestFit="1" customWidth="1"/>
    <col min="33" max="33" width="12.625" style="10" customWidth="1"/>
    <col min="34" max="34" width="12.625" style="13" customWidth="1"/>
    <col min="35" max="35" width="7.25" style="10" customWidth="1"/>
    <col min="36" max="36" width="12.625" style="13" customWidth="1"/>
    <col min="37" max="37" width="13.625" style="10" customWidth="1"/>
    <col min="38" max="38" width="7.25" style="10" customWidth="1"/>
    <col min="39" max="39" width="11.25" style="10" bestFit="1" customWidth="1"/>
    <col min="40" max="41" width="11.25" style="10" customWidth="1"/>
    <col min="42" max="44" width="11.125" style="13" customWidth="1"/>
    <col min="45" max="53" width="11.125" style="10" customWidth="1"/>
    <col min="54" max="56" width="11.75" style="10" customWidth="1"/>
    <col min="57" max="62" width="11.625" style="10" customWidth="1"/>
    <col min="63" max="65" width="11.75" style="10" customWidth="1"/>
    <col min="66" max="74" width="11.625" style="10" customWidth="1"/>
    <col min="75" max="78" width="9.625" style="106" customWidth="1"/>
    <col min="79" max="80" width="14.625" style="10" customWidth="1"/>
    <col min="81" max="84" width="9" style="10"/>
    <col min="85" max="86" width="11.625" style="10" bestFit="1" customWidth="1"/>
    <col min="87" max="16384" width="9" style="10"/>
  </cols>
  <sheetData>
    <row r="1" spans="2:107" ht="9.75" customHeight="1" x14ac:dyDescent="0.15"/>
    <row r="2" spans="2:107" ht="27.75" customHeight="1" x14ac:dyDescent="0.25">
      <c r="B2" s="2083" t="s">
        <v>323</v>
      </c>
      <c r="C2" s="2083"/>
      <c r="D2" s="2083"/>
      <c r="E2" s="2083"/>
      <c r="F2" s="2083"/>
      <c r="G2" s="2083"/>
      <c r="H2" s="2083"/>
      <c r="I2" s="2083"/>
      <c r="AM2" s="17"/>
      <c r="AN2" s="17"/>
      <c r="AO2" s="17"/>
      <c r="AS2" s="17"/>
      <c r="AT2" s="17"/>
      <c r="AU2" s="17"/>
      <c r="AV2" s="17"/>
      <c r="AW2" s="17"/>
      <c r="AX2" s="17"/>
    </row>
    <row r="3" spans="2:107" s="449" customFormat="1" ht="18.75" customHeight="1" thickBot="1" x14ac:dyDescent="0.2">
      <c r="C3" s="449" t="s">
        <v>105</v>
      </c>
      <c r="D3" s="450"/>
      <c r="E3" s="450"/>
      <c r="F3" s="449" t="s">
        <v>236</v>
      </c>
      <c r="G3" s="450"/>
      <c r="H3" s="450"/>
      <c r="I3" s="449" t="s">
        <v>237</v>
      </c>
      <c r="J3" s="450"/>
      <c r="K3" s="450"/>
      <c r="L3" s="963" t="s">
        <v>238</v>
      </c>
      <c r="M3" s="450"/>
      <c r="N3" s="450"/>
      <c r="O3" s="449" t="s">
        <v>107</v>
      </c>
      <c r="Q3" s="450"/>
      <c r="R3" s="449" t="s">
        <v>272</v>
      </c>
      <c r="T3" s="450"/>
      <c r="U3" s="899" t="s">
        <v>279</v>
      </c>
      <c r="X3" s="899" t="s">
        <v>108</v>
      </c>
      <c r="AA3" s="899" t="s">
        <v>109</v>
      </c>
      <c r="AD3" s="899" t="s">
        <v>110</v>
      </c>
      <c r="AG3" s="449" t="s">
        <v>270</v>
      </c>
      <c r="AH3" s="450"/>
      <c r="AJ3" s="450"/>
      <c r="AK3" s="451"/>
      <c r="AL3" s="451" t="s">
        <v>106</v>
      </c>
      <c r="AM3" s="449" t="s">
        <v>112</v>
      </c>
      <c r="AP3" s="450" t="s">
        <v>113</v>
      </c>
      <c r="AQ3" s="450"/>
      <c r="AR3" s="450"/>
      <c r="AS3" s="449" t="s">
        <v>114</v>
      </c>
      <c r="AV3" s="449" t="s">
        <v>115</v>
      </c>
      <c r="AY3" s="449" t="s">
        <v>116</v>
      </c>
      <c r="BB3" s="449" t="s">
        <v>117</v>
      </c>
      <c r="BE3" s="449" t="s">
        <v>118</v>
      </c>
      <c r="BH3" s="449" t="s">
        <v>119</v>
      </c>
      <c r="BK3" s="449" t="s">
        <v>120</v>
      </c>
      <c r="BN3" s="449" t="s">
        <v>121</v>
      </c>
      <c r="BQ3" s="449" t="s">
        <v>122</v>
      </c>
      <c r="BT3" s="449" t="s">
        <v>271</v>
      </c>
      <c r="BW3" s="451" t="s">
        <v>128</v>
      </c>
      <c r="BY3" s="449" t="s">
        <v>129</v>
      </c>
      <c r="CA3" s="449" t="s">
        <v>295</v>
      </c>
      <c r="CC3" s="451" t="s">
        <v>106</v>
      </c>
      <c r="CE3" s="449" t="s">
        <v>131</v>
      </c>
      <c r="CO3" s="10"/>
    </row>
    <row r="4" spans="2:107" s="9" customFormat="1" ht="19.5" customHeight="1" thickBot="1" x14ac:dyDescent="0.2">
      <c r="B4" s="43"/>
      <c r="C4" s="2018" t="s">
        <v>71</v>
      </c>
      <c r="D4" s="2019"/>
      <c r="E4" s="2019"/>
      <c r="F4" s="2019"/>
      <c r="G4" s="2019"/>
      <c r="H4" s="2019"/>
      <c r="I4" s="2019"/>
      <c r="J4" s="2019"/>
      <c r="K4" s="2019"/>
      <c r="L4" s="2019"/>
      <c r="M4" s="2019"/>
      <c r="N4" s="2020"/>
      <c r="O4" s="2023" t="s">
        <v>72</v>
      </c>
      <c r="P4" s="2024"/>
      <c r="Q4" s="2025"/>
      <c r="R4" s="2026" t="s">
        <v>278</v>
      </c>
      <c r="S4" s="2027"/>
      <c r="T4" s="2028"/>
      <c r="U4" s="2023" t="s">
        <v>123</v>
      </c>
      <c r="V4" s="2085"/>
      <c r="W4" s="2085"/>
      <c r="X4" s="2085"/>
      <c r="Y4" s="2085"/>
      <c r="Z4" s="2085"/>
      <c r="AA4" s="2085"/>
      <c r="AB4" s="2085"/>
      <c r="AC4" s="2085"/>
      <c r="AD4" s="2085"/>
      <c r="AE4" s="2085"/>
      <c r="AF4" s="2086"/>
      <c r="AG4" s="2015" t="s">
        <v>77</v>
      </c>
      <c r="AH4" s="2016"/>
      <c r="AI4" s="2017"/>
      <c r="AJ4" s="2064" t="s">
        <v>78</v>
      </c>
      <c r="AK4" s="2024"/>
      <c r="AL4" s="2024"/>
      <c r="AM4" s="2008" t="s">
        <v>280</v>
      </c>
      <c r="AN4" s="2009"/>
      <c r="AO4" s="2010"/>
      <c r="AP4" s="1988" t="s">
        <v>79</v>
      </c>
      <c r="AQ4" s="2075"/>
      <c r="AR4" s="2076"/>
      <c r="AS4" s="2005" t="s">
        <v>59</v>
      </c>
      <c r="AT4" s="2006"/>
      <c r="AU4" s="2007"/>
      <c r="AV4" s="2005" t="s">
        <v>60</v>
      </c>
      <c r="AW4" s="2006"/>
      <c r="AX4" s="2007"/>
      <c r="AY4" s="1998" t="s">
        <v>300</v>
      </c>
      <c r="AZ4" s="1999"/>
      <c r="BA4" s="2000"/>
      <c r="BB4" s="2080" t="s">
        <v>61</v>
      </c>
      <c r="BC4" s="1999"/>
      <c r="BD4" s="2081"/>
      <c r="BE4" s="1988" t="s">
        <v>132</v>
      </c>
      <c r="BF4" s="2075"/>
      <c r="BG4" s="2076"/>
      <c r="BH4" s="1988" t="s">
        <v>133</v>
      </c>
      <c r="BI4" s="1989"/>
      <c r="BJ4" s="2077"/>
      <c r="BK4" s="1998" t="s">
        <v>26</v>
      </c>
      <c r="BL4" s="1999"/>
      <c r="BM4" s="2000"/>
      <c r="BN4" s="2075" t="s">
        <v>134</v>
      </c>
      <c r="BO4" s="2075"/>
      <c r="BP4" s="2076"/>
      <c r="BQ4" s="1988" t="s">
        <v>135</v>
      </c>
      <c r="BR4" s="1989"/>
      <c r="BS4" s="1990"/>
      <c r="BT4" s="2072" t="s">
        <v>124</v>
      </c>
      <c r="BU4" s="2073"/>
      <c r="BV4" s="2073"/>
      <c r="BW4" s="2073"/>
      <c r="BX4" s="2073"/>
      <c r="BY4" s="2073"/>
      <c r="BZ4" s="2074"/>
      <c r="CA4" s="2065" t="s">
        <v>27</v>
      </c>
      <c r="CB4" s="2066"/>
      <c r="CC4" s="2067"/>
      <c r="CJ4" s="9">
        <v>6</v>
      </c>
      <c r="CK4" s="9">
        <v>6</v>
      </c>
      <c r="CM4" s="9">
        <v>6</v>
      </c>
      <c r="CN4" s="9">
        <v>6</v>
      </c>
    </row>
    <row r="5" spans="2:107" s="9" customFormat="1" ht="19.5" customHeight="1" x14ac:dyDescent="0.15">
      <c r="B5" s="44"/>
      <c r="C5" s="2049" t="s">
        <v>309</v>
      </c>
      <c r="D5" s="2051" t="s">
        <v>301</v>
      </c>
      <c r="E5" s="2053" t="s">
        <v>22</v>
      </c>
      <c r="F5" s="2029" t="s">
        <v>308</v>
      </c>
      <c r="G5" s="2054" t="s">
        <v>302</v>
      </c>
      <c r="H5" s="2021" t="s">
        <v>70</v>
      </c>
      <c r="I5" s="2029" t="s">
        <v>310</v>
      </c>
      <c r="J5" s="2029" t="s">
        <v>303</v>
      </c>
      <c r="K5" s="2033" t="s">
        <v>74</v>
      </c>
      <c r="L5" s="2035" t="s">
        <v>311</v>
      </c>
      <c r="M5" s="2035" t="s">
        <v>304</v>
      </c>
      <c r="N5" s="2011" t="s">
        <v>84</v>
      </c>
      <c r="O5" s="2013" t="s">
        <v>309</v>
      </c>
      <c r="P5" s="2045" t="s">
        <v>301</v>
      </c>
      <c r="Q5" s="1996" t="s">
        <v>125</v>
      </c>
      <c r="R5" s="2013" t="s">
        <v>309</v>
      </c>
      <c r="S5" s="2047" t="s">
        <v>301</v>
      </c>
      <c r="T5" s="1996" t="s">
        <v>125</v>
      </c>
      <c r="U5" s="2037" t="s">
        <v>309</v>
      </c>
      <c r="V5" s="1986" t="s">
        <v>301</v>
      </c>
      <c r="W5" s="1993" t="s">
        <v>125</v>
      </c>
      <c r="X5" s="2039" t="s">
        <v>75</v>
      </c>
      <c r="Y5" s="2040"/>
      <c r="Z5" s="1993" t="s">
        <v>126</v>
      </c>
      <c r="AA5" s="2041" t="s">
        <v>76</v>
      </c>
      <c r="AB5" s="2042"/>
      <c r="AC5" s="1993" t="s">
        <v>127</v>
      </c>
      <c r="AD5" s="2078" t="s">
        <v>305</v>
      </c>
      <c r="AE5" s="2084"/>
      <c r="AF5" s="1996" t="s">
        <v>74</v>
      </c>
      <c r="AG5" s="2056" t="s">
        <v>309</v>
      </c>
      <c r="AH5" s="1986" t="s">
        <v>301</v>
      </c>
      <c r="AI5" s="1996" t="s">
        <v>125</v>
      </c>
      <c r="AJ5" s="2031" t="s">
        <v>309</v>
      </c>
      <c r="AK5" s="2069" t="s">
        <v>301</v>
      </c>
      <c r="AL5" s="1993" t="s">
        <v>125</v>
      </c>
      <c r="AM5" s="2059" t="s">
        <v>309</v>
      </c>
      <c r="AN5" s="1986" t="s">
        <v>301</v>
      </c>
      <c r="AO5" s="1993" t="s">
        <v>125</v>
      </c>
      <c r="AP5" s="1991" t="s">
        <v>309</v>
      </c>
      <c r="AQ5" s="1986" t="s">
        <v>301</v>
      </c>
      <c r="AR5" s="1993" t="s">
        <v>74</v>
      </c>
      <c r="AS5" s="1991" t="s">
        <v>309</v>
      </c>
      <c r="AT5" s="1986" t="s">
        <v>301</v>
      </c>
      <c r="AU5" s="1993" t="s">
        <v>74</v>
      </c>
      <c r="AV5" s="1991" t="s">
        <v>309</v>
      </c>
      <c r="AW5" s="1986" t="s">
        <v>301</v>
      </c>
      <c r="AX5" s="1993" t="s">
        <v>74</v>
      </c>
      <c r="AY5" s="1991" t="s">
        <v>309</v>
      </c>
      <c r="AZ5" s="1986" t="s">
        <v>301</v>
      </c>
      <c r="BA5" s="2001" t="s">
        <v>74</v>
      </c>
      <c r="BB5" s="1991" t="s">
        <v>309</v>
      </c>
      <c r="BC5" s="1986" t="s">
        <v>301</v>
      </c>
      <c r="BD5" s="1993" t="s">
        <v>74</v>
      </c>
      <c r="BE5" s="1991" t="s">
        <v>309</v>
      </c>
      <c r="BF5" s="1986" t="s">
        <v>301</v>
      </c>
      <c r="BG5" s="1993" t="s">
        <v>74</v>
      </c>
      <c r="BH5" s="1991" t="s">
        <v>309</v>
      </c>
      <c r="BI5" s="1986" t="s">
        <v>301</v>
      </c>
      <c r="BJ5" s="1993" t="s">
        <v>74</v>
      </c>
      <c r="BK5" s="1991" t="s">
        <v>309</v>
      </c>
      <c r="BL5" s="1986" t="s">
        <v>301</v>
      </c>
      <c r="BM5" s="2001" t="s">
        <v>74</v>
      </c>
      <c r="BN5" s="2003" t="s">
        <v>309</v>
      </c>
      <c r="BO5" s="1986" t="s">
        <v>301</v>
      </c>
      <c r="BP5" s="1993" t="s">
        <v>74</v>
      </c>
      <c r="BQ5" s="1991" t="s">
        <v>309</v>
      </c>
      <c r="BR5" s="2069" t="s">
        <v>301</v>
      </c>
      <c r="BS5" s="1996" t="s">
        <v>70</v>
      </c>
      <c r="BT5" s="1991" t="s">
        <v>309</v>
      </c>
      <c r="BU5" s="2069" t="s">
        <v>301</v>
      </c>
      <c r="BV5" s="1993" t="s">
        <v>70</v>
      </c>
      <c r="BW5" s="2078" t="s">
        <v>82</v>
      </c>
      <c r="BX5" s="2079"/>
      <c r="BY5" s="2087" t="s">
        <v>275</v>
      </c>
      <c r="BZ5" s="2088"/>
      <c r="CA5" s="2059" t="s">
        <v>309</v>
      </c>
      <c r="CB5" s="2069" t="s">
        <v>301</v>
      </c>
      <c r="CC5" s="1996" t="s">
        <v>125</v>
      </c>
      <c r="CE5" s="37" t="s">
        <v>57</v>
      </c>
      <c r="CJ5" s="9">
        <v>4</v>
      </c>
      <c r="CK5" s="9">
        <v>5</v>
      </c>
      <c r="CM5" s="9">
        <v>7</v>
      </c>
      <c r="CN5" s="9">
        <v>8</v>
      </c>
    </row>
    <row r="6" spans="2:107" s="9" customFormat="1" ht="25.5" customHeight="1" thickBot="1" x14ac:dyDescent="0.2">
      <c r="B6" s="45"/>
      <c r="C6" s="2050"/>
      <c r="D6" s="2052"/>
      <c r="E6" s="1994"/>
      <c r="F6" s="2030"/>
      <c r="G6" s="2055"/>
      <c r="H6" s="2022"/>
      <c r="I6" s="2030"/>
      <c r="J6" s="2030"/>
      <c r="K6" s="2034"/>
      <c r="L6" s="2036"/>
      <c r="M6" s="2036"/>
      <c r="N6" s="2012"/>
      <c r="O6" s="2014"/>
      <c r="P6" s="2046"/>
      <c r="Q6" s="2044"/>
      <c r="R6" s="2014"/>
      <c r="S6" s="2048"/>
      <c r="T6" s="2044"/>
      <c r="U6" s="2038"/>
      <c r="V6" s="1987"/>
      <c r="W6" s="2043"/>
      <c r="X6" s="781">
        <v>25</v>
      </c>
      <c r="Y6" s="782">
        <v>24</v>
      </c>
      <c r="Z6" s="1994"/>
      <c r="AA6" s="781">
        <v>25</v>
      </c>
      <c r="AB6" s="1172">
        <v>24</v>
      </c>
      <c r="AC6" s="1994"/>
      <c r="AD6" s="781">
        <v>25</v>
      </c>
      <c r="AE6" s="1172">
        <v>24</v>
      </c>
      <c r="AF6" s="2058"/>
      <c r="AG6" s="2057"/>
      <c r="AH6" s="1987"/>
      <c r="AI6" s="2058"/>
      <c r="AJ6" s="2032"/>
      <c r="AK6" s="2082"/>
      <c r="AL6" s="1994"/>
      <c r="AM6" s="2060"/>
      <c r="AN6" s="1987"/>
      <c r="AO6" s="1994"/>
      <c r="AP6" s="2061"/>
      <c r="AQ6" s="2062"/>
      <c r="AR6" s="2063"/>
      <c r="AS6" s="1992"/>
      <c r="AT6" s="1987"/>
      <c r="AU6" s="1994"/>
      <c r="AV6" s="1992"/>
      <c r="AW6" s="1987"/>
      <c r="AX6" s="1994"/>
      <c r="AY6" s="1992"/>
      <c r="AZ6" s="1987"/>
      <c r="BA6" s="2002"/>
      <c r="BB6" s="1992"/>
      <c r="BC6" s="1987"/>
      <c r="BD6" s="1994"/>
      <c r="BE6" s="1992"/>
      <c r="BF6" s="1987"/>
      <c r="BG6" s="1994"/>
      <c r="BH6" s="1992"/>
      <c r="BI6" s="1987"/>
      <c r="BJ6" s="1994"/>
      <c r="BK6" s="1992"/>
      <c r="BL6" s="1987"/>
      <c r="BM6" s="2002"/>
      <c r="BN6" s="2004"/>
      <c r="BO6" s="1987"/>
      <c r="BP6" s="1994"/>
      <c r="BQ6" s="1995"/>
      <c r="BR6" s="2082"/>
      <c r="BS6" s="1997"/>
      <c r="BT6" s="1995"/>
      <c r="BU6" s="2082"/>
      <c r="BV6" s="2089"/>
      <c r="BW6" s="781">
        <v>25</v>
      </c>
      <c r="BX6" s="1172">
        <v>24</v>
      </c>
      <c r="BY6" s="781">
        <v>25</v>
      </c>
      <c r="BZ6" s="1172">
        <v>24</v>
      </c>
      <c r="CA6" s="2068"/>
      <c r="CB6" s="2070"/>
      <c r="CC6" s="2071"/>
      <c r="CD6" s="452" t="s">
        <v>130</v>
      </c>
      <c r="CE6" s="38" t="s">
        <v>281</v>
      </c>
      <c r="CJ6" s="9">
        <v>8</v>
      </c>
      <c r="CK6" s="9">
        <v>8</v>
      </c>
      <c r="CM6" s="9">
        <v>8</v>
      </c>
      <c r="CN6" s="9">
        <v>8</v>
      </c>
    </row>
    <row r="7" spans="2:107" s="265" customFormat="1" ht="27.75" customHeight="1" x14ac:dyDescent="0.15">
      <c r="B7" s="330" t="s">
        <v>3</v>
      </c>
      <c r="C7" s="736">
        <v>69760234</v>
      </c>
      <c r="D7" s="783">
        <v>68880751</v>
      </c>
      <c r="E7" s="331">
        <f>IF(C7=0,IF(D7=0," "," 皆  減"),IF(C7=0," 皆  増",IF(ROUND((C7-D7)/D7*100,1)=0,"    0.0",ROUND((C7-D7)/D7*100,1))))</f>
        <v>1.3</v>
      </c>
      <c r="F7" s="744">
        <v>22737391</v>
      </c>
      <c r="G7" s="792">
        <v>22652189</v>
      </c>
      <c r="H7" s="139">
        <f>IF(F7=0,IF(G7=0," "," 皆  減"),IF(F7=0," 皆  増",IF(ROUND((F7-G7)/G7*100,1)=0,"    0.0",ROUND((F7-G7)/G7*100,1))))</f>
        <v>0.4</v>
      </c>
      <c r="I7" s="744">
        <v>7850787</v>
      </c>
      <c r="J7" s="792">
        <v>7649855</v>
      </c>
      <c r="K7" s="139">
        <f>IF(I7=0,IF(J7=0," "," 皆  減"),IF(I7=0," 皆  増",IF(ROUND((I7-J7)/J7*100,1)=0,"    0.0",ROUND((I7-J7)/J7*100,1))))</f>
        <v>2.6</v>
      </c>
      <c r="L7" s="138">
        <v>28625131</v>
      </c>
      <c r="M7" s="792">
        <v>28387934</v>
      </c>
      <c r="N7" s="140">
        <f>IF(L7=0,IF(M7=0," "," 皆  減"),IF(L7=0," 皆  増",IF(ROUND((L7-M7)/M7*100,1)=0,"    0.0",ROUND((L7-M7)/M7*100,1))))</f>
        <v>0.8</v>
      </c>
      <c r="O7" s="136">
        <v>1358100</v>
      </c>
      <c r="P7" s="783">
        <v>1421204</v>
      </c>
      <c r="Q7" s="120">
        <f>IF(O7=0,IF(P7=0," "," 皆  減"),IF(O7=0," 皆  増",IF(ROUND((O7-P7)/P7*100,1)=0,"    0.0",ROUND((O7-P7)/P7*100,1))))</f>
        <v>-4.4000000000000004</v>
      </c>
      <c r="R7" s="136">
        <v>248893</v>
      </c>
      <c r="S7" s="783">
        <v>255482</v>
      </c>
      <c r="T7" s="120">
        <f>IF(R7=0,IF(S7=0," "," 皆  減"),IF(R7=0," 皆  増",IF(ROUND((R7-S7)/S7*100,1)=0,"    0.0",ROUND((R7-S7)/S7*100,1))))</f>
        <v>-2.6</v>
      </c>
      <c r="U7" s="136">
        <v>21802695</v>
      </c>
      <c r="V7" s="783">
        <v>22295794</v>
      </c>
      <c r="W7" s="172">
        <f>IF(U7=0,IF(V7=0," "," 皆  減"),IF(U7=0," 皆  増",IF(ROUND((U7-V7)/V7*100,1)=0,"    0.0",ROUND((U7-V7)/V7*100,1))))</f>
        <v>-2.2000000000000002</v>
      </c>
      <c r="X7" s="137">
        <v>19850404</v>
      </c>
      <c r="Y7" s="811">
        <v>20217220</v>
      </c>
      <c r="Z7" s="128">
        <f>IF(X7=0,IF(Y7=0," "," 皆  減"),IF(X7=0," 皆  増",IF(ROUND((X7-Y7)/Y7*100,1)=0,"    0.0",ROUND((X7-Y7)/Y7*100,1))))</f>
        <v>-1.8</v>
      </c>
      <c r="AA7" s="180">
        <v>1922202</v>
      </c>
      <c r="AB7" s="783">
        <v>2078573</v>
      </c>
      <c r="AC7" s="900">
        <f>IF(AA7=0,IF(AB7=0," "," 皆  減"),IF(AA7=0," 皆  増",IF(ROUND((AA7-AB7)/AB7*100,1)=0,"    0.0",ROUND((AA7-AB7)/AB7*100,1))))</f>
        <v>-7.5</v>
      </c>
      <c r="AD7" s="909">
        <v>30089</v>
      </c>
      <c r="AE7" s="783">
        <v>1</v>
      </c>
      <c r="AF7" s="181">
        <f>IF(AD7=0,IF(AE7=0," "," 皆  減"),IF(AD7=0," 皆  増",IF(ROUND((AD7-AE7)/AE7*100,1)=0,"    0.0",ROUND((AD7-AE7)/AE7*100,1))))</f>
        <v>3008800</v>
      </c>
      <c r="AG7" s="182">
        <v>5557759</v>
      </c>
      <c r="AH7" s="801">
        <v>5182192</v>
      </c>
      <c r="AI7" s="183">
        <f>IF(AG7=0,IF(AH7=0," "," 皆  減"),IF(AG7=0," 皆  増",IF(ROUND((AG7-AH7)/AH7*100,1)=0,"    0.0",ROUND((AG7-AH7)/AH7*100,1))))</f>
        <v>7.2</v>
      </c>
      <c r="AJ7" s="184">
        <f t="shared" ref="AJ7:AJ16" si="0">C7+O7+R7+U7+AG7</f>
        <v>98727681</v>
      </c>
      <c r="AK7" s="801">
        <f t="shared" ref="AK7:AK16" si="1">D7+P7+S7+V7+AH7</f>
        <v>98035423</v>
      </c>
      <c r="AL7" s="128">
        <f>IF(AJ7=0,IF(AK7=0," "," 皆  減"),IF(AJ7=0," 皆  増",IF(ROUND((AJ7-AK7)/AK7*100,1)=0,"    0.0",ROUND((AJ7-AK7)/AK7*100,1))))</f>
        <v>0.7</v>
      </c>
      <c r="AM7" s="1140">
        <v>79252</v>
      </c>
      <c r="AN7" s="823">
        <v>85342</v>
      </c>
      <c r="AO7" s="332">
        <f>IF(AM7=0,IF(AN7=0," "," 皆  減"),IF(AM7=0," 皆  増",IF(ROUND((AM7-AN7)/AN7*100,1)=0,"    0.0",ROUND((AM7-AN7)/AN7*100,1))))</f>
        <v>-7.1</v>
      </c>
      <c r="AP7" s="262">
        <v>1952135</v>
      </c>
      <c r="AQ7" s="832">
        <v>1918501</v>
      </c>
      <c r="AR7" s="334">
        <f>IF(AP7=0,IF(AQ7=0," "," 皆  減"),IF(AP7=0," 皆  増",IF(ROUND((AP7-AQ7)/AQ7*100,1)=0,"    0.0",ROUND((AP7-AQ7)/AQ7*100,1))))</f>
        <v>1.8</v>
      </c>
      <c r="AS7" s="333">
        <v>3222862</v>
      </c>
      <c r="AT7" s="832">
        <v>3258046</v>
      </c>
      <c r="AU7" s="334">
        <f>IF(AS7=0,IF(AT7=0," "," 皆  減"),IF(AS7=0," 皆  増",IF(ROUND((AS7-AT7)/AT7*100,1)=0,"    0.0",ROUND((AS7-AT7)/AT7*100,1))))</f>
        <v>-1.1000000000000001</v>
      </c>
      <c r="AV7" s="333">
        <v>435338</v>
      </c>
      <c r="AW7" s="832">
        <v>449249</v>
      </c>
      <c r="AX7" s="334">
        <f>IF(AV7=0,IF(AW7=0," "," 皆  減"),IF(AV7=0," 皆  増",IF(ROUND((AV7-AW7)/AW7*100,1)=0,"    0.0",ROUND((AV7-AW7)/AW7*100,1))))</f>
        <v>-3.1</v>
      </c>
      <c r="AY7" s="333">
        <v>22984094</v>
      </c>
      <c r="AZ7" s="832">
        <v>17879651</v>
      </c>
      <c r="BA7" s="918">
        <f>IF(AY7=0,IF(AZ7=0," "," 皆  減"),IF(AY7=0," 皆  増",IF(ROUND((AY7-AZ7)/AZ7*100,1)=0,"    0.0",ROUND((AY7-AZ7)/AZ7*100,1))))</f>
        <v>28.5</v>
      </c>
      <c r="BB7" s="1149">
        <v>8042651</v>
      </c>
      <c r="BC7" s="832">
        <v>8288771</v>
      </c>
      <c r="BD7" s="334">
        <f>IF(BB7=0,IF(BC7=0," "," 皆  減"),IF(BB7=0," 皆  増",IF(ROUND((BB7-BC7)/BC7*100,1)=0,"    0.0",ROUND((BB7-BC7)/BC7*100,1))))</f>
        <v>-3</v>
      </c>
      <c r="BE7" s="333">
        <v>849027</v>
      </c>
      <c r="BF7" s="832">
        <v>383418</v>
      </c>
      <c r="BG7" s="334">
        <f>IF(BE7=0,IF(BF7=0," "," 皆  減"),IF(BE7=0," 皆  増",IF(ROUND((BE7-BF7)/BF7*100,1)=0,"    0.0",ROUND((BE7-BF7)/BF7*100,1))))</f>
        <v>121.4</v>
      </c>
      <c r="BH7" s="333">
        <v>228147</v>
      </c>
      <c r="BI7" s="832">
        <v>10395</v>
      </c>
      <c r="BJ7" s="334">
        <f>IF(BH7=0,IF(BI7=0," "," 皆  減"),IF(BH7=0," 皆  増",IF(ROUND((BH7-BI7)/BI7*100,1)=0,"    0.0",ROUND((BH7-BI7)/BI7*100,1))))</f>
        <v>2094.8000000000002</v>
      </c>
      <c r="BK7" s="333">
        <v>725267</v>
      </c>
      <c r="BL7" s="832">
        <v>1437878</v>
      </c>
      <c r="BM7" s="334">
        <f>IF(BK7=0,IF(BL7=0," "," 皆  減"),IF(BK7=0," 皆  増",IF(ROUND((BK7-BL7)/BL7*100,1)=0,"    0.0",ROUND((BK7-BL7)/BL7*100,1))))</f>
        <v>-49.6</v>
      </c>
      <c r="BN7" s="333">
        <v>2406335</v>
      </c>
      <c r="BO7" s="832">
        <v>3202941</v>
      </c>
      <c r="BP7" s="334">
        <f>IF(BN7=0,IF(BO7=0," "," 皆  減"),IF(BN7=0," 皆  増",IF(ROUND((BN7-BO7)/BO7*100,1)=0,"    0.0",ROUND((BN7-BO7)/BO7*100,1))))</f>
        <v>-24.9</v>
      </c>
      <c r="BQ7" s="333">
        <v>3968951</v>
      </c>
      <c r="BR7" s="832">
        <v>3493221</v>
      </c>
      <c r="BS7" s="335">
        <f>IF(BQ7=0,IF(BR7=0," "," 皆  減"),IF(BQ7=0," 皆  増",IF(ROUND((BQ7-BR7)/BR7*100,1)=0,"    0.0",ROUND((BQ7-BR7)/BR7*100,1))))</f>
        <v>13.6</v>
      </c>
      <c r="BT7" s="136">
        <v>21191221</v>
      </c>
      <c r="BU7" s="801">
        <v>20074720</v>
      </c>
      <c r="BV7" s="172">
        <f>IF(BT7=0,IF(BU7=0," "," 皆  減"),IF(BT7=0," 皆  増",IF(ROUND((BT7-BU7)/BU7*100,1)=0,"    0.0",ROUND((BT7-BU7)/BU7*100,1))))</f>
        <v>5.6</v>
      </c>
      <c r="BW7" s="336">
        <v>9301521</v>
      </c>
      <c r="BX7" s="840">
        <v>8302970</v>
      </c>
      <c r="BY7" s="336">
        <v>0</v>
      </c>
      <c r="BZ7" s="849">
        <v>0</v>
      </c>
      <c r="CA7" s="227">
        <v>164812961</v>
      </c>
      <c r="CB7" s="859">
        <v>158517556</v>
      </c>
      <c r="CC7" s="181">
        <f>IF(CA7=0,IF(CB7=0," "," 皆  減"),IF(CA7=0," 皆  増",IF(ROUND((CA7-CB7)/CB7*100,1)=0,"    0.0",ROUND((CA7-CB7)/CB7*100,1))))</f>
        <v>4</v>
      </c>
      <c r="CD7" s="339">
        <f>CA7-(AJ7+AM7+AP7+AS7+AV7+AY7+BB7+BE7+BH7+BK7+BN7+BQ7+BT7)</f>
        <v>0</v>
      </c>
      <c r="CE7" s="338">
        <v>79252</v>
      </c>
      <c r="CF7" s="337"/>
      <c r="CG7" s="339">
        <f t="shared" ref="CG7:CG25" si="2">SUM(AM7,BE7,BH7,BN7,BQ7)</f>
        <v>7531712</v>
      </c>
      <c r="CH7" s="339">
        <f t="shared" ref="CH7:CH25" si="3">SUM(AN7,BF7,BI7,BO7,BR7)</f>
        <v>7175317</v>
      </c>
      <c r="CI7" s="337"/>
      <c r="CJ7" s="337">
        <v>636733</v>
      </c>
      <c r="CK7" s="337">
        <v>22100658</v>
      </c>
      <c r="CL7" s="337">
        <f>CJ7+CK7</f>
        <v>22737391</v>
      </c>
      <c r="CM7" s="337">
        <v>1684545</v>
      </c>
      <c r="CN7" s="337">
        <v>6166242</v>
      </c>
      <c r="CO7" s="337">
        <f>CM7+CN7</f>
        <v>7850787</v>
      </c>
      <c r="CP7" s="337"/>
      <c r="CQ7" s="337"/>
      <c r="CR7" s="337"/>
      <c r="CS7" s="337"/>
      <c r="CT7" s="337"/>
      <c r="CU7" s="337"/>
      <c r="CV7" s="337"/>
      <c r="CW7" s="337"/>
      <c r="CX7" s="337"/>
      <c r="CY7" s="337"/>
      <c r="CZ7" s="337"/>
      <c r="DA7" s="337"/>
      <c r="DB7" s="337"/>
      <c r="DC7" s="337"/>
    </row>
    <row r="8" spans="2:107" s="265" customFormat="1" ht="27.75" customHeight="1" x14ac:dyDescent="0.15">
      <c r="B8" s="340" t="s">
        <v>4</v>
      </c>
      <c r="C8" s="737">
        <v>25281733</v>
      </c>
      <c r="D8" s="784">
        <v>25189274</v>
      </c>
      <c r="E8" s="341">
        <f>IF(C8=0,IF(D8=0," "," 皆  減"),IF(C8=0," 皆  増",IF(ROUND((C8-D8)/D8*100,1)=0,"    0.0",ROUND((C8-D8)/D8*100,1))))</f>
        <v>0.4</v>
      </c>
      <c r="F8" s="745">
        <v>8430342</v>
      </c>
      <c r="G8" s="793">
        <v>8400442</v>
      </c>
      <c r="H8" s="118">
        <f>IF(F8=0,IF(G8=0," "," 皆  減"),IF(F8=0," 皆  増",IF(ROUND((F8-G8)/G8*100,1)=0,"    0.0",ROUND((F8-G8)/G8*100,1))))</f>
        <v>0.4</v>
      </c>
      <c r="I8" s="745">
        <v>2012570</v>
      </c>
      <c r="J8" s="793">
        <v>2237166</v>
      </c>
      <c r="K8" s="118">
        <f>IF(I8=0,IF(J8=0," "," 皆  減"),IF(I8=0," 皆  増",IF(ROUND((I8-J8)/J8*100,1)=0,"    0.0",ROUND((I8-J8)/J8*100,1))))</f>
        <v>-10</v>
      </c>
      <c r="L8" s="143">
        <v>13063884</v>
      </c>
      <c r="M8" s="793">
        <v>12927002</v>
      </c>
      <c r="N8" s="144">
        <f>IF(L8=0,IF(M8=0," "," 皆  減"),IF(L8=0," 皆  増",IF(ROUND((L8-M8)/M8*100,1)=0,"    0.0",ROUND((L8-M8)/M8*100,1))))</f>
        <v>1.1000000000000001</v>
      </c>
      <c r="O8" s="141">
        <v>607439</v>
      </c>
      <c r="P8" s="784">
        <v>633767</v>
      </c>
      <c r="Q8" s="121">
        <f>IF(O8=0,IF(P8=0," "," 皆  減"),IF(O8=0," 皆  増",IF(ROUND((O8-P8)/P8*100,1)=0,"    0.0",ROUND((O8-P8)/P8*100,1))))</f>
        <v>-4.2</v>
      </c>
      <c r="R8" s="141">
        <v>80691</v>
      </c>
      <c r="S8" s="784">
        <v>84278</v>
      </c>
      <c r="T8" s="121">
        <f>IF(R8=0,IF(S8=0," "," 皆  減"),IF(R8=0," 皆  増",IF(ROUND((R8-S8)/S8*100,1)=0,"    0.0",ROUND((R8-S8)/S8*100,1))))</f>
        <v>-4.3</v>
      </c>
      <c r="U8" s="141">
        <v>10823014</v>
      </c>
      <c r="V8" s="784">
        <v>10405857</v>
      </c>
      <c r="W8" s="173">
        <f>IF(U8=0,IF(V8=0," "," 皆  減"),IF(U8=0," 皆  増",IF(ROUND((U8-V8)/V8*100,1)=0,"    0.0",ROUND((U8-V8)/V8*100,1))))</f>
        <v>4</v>
      </c>
      <c r="X8" s="142">
        <v>7721724</v>
      </c>
      <c r="Y8" s="812">
        <v>8029266</v>
      </c>
      <c r="Z8" s="129">
        <f>IF(X8=0,IF(Y8=0," "," 皆  減"),IF(X8=0," 皆  増",IF(ROUND((X8-Y8)/Y8*100,1)=0,"    0.0",ROUND((X8-Y8)/Y8*100,1))))</f>
        <v>-3.8</v>
      </c>
      <c r="AA8" s="185">
        <v>1571456</v>
      </c>
      <c r="AB8" s="784">
        <v>1652046</v>
      </c>
      <c r="AC8" s="901">
        <f>IF(AA8=0,IF(AB8=0," "," 皆  減"),IF(AA8=0," 皆  増",IF(ROUND((AA8-AB8)/AB8*100,1)=0,"    0.0",ROUND((AA8-AB8)/AB8*100,1))))</f>
        <v>-4.9000000000000004</v>
      </c>
      <c r="AD8" s="910">
        <v>1529834</v>
      </c>
      <c r="AE8" s="784">
        <v>724545</v>
      </c>
      <c r="AF8" s="186">
        <f>IF(AD8=0,IF(AE8=0," "," 皆  減"),IF(AD8=0," 皆  増",IF(ROUND((AD8-AE8)/AE8*100,1)=0,"    0.0",ROUND((AD8-AE8)/AE8*100,1))))</f>
        <v>111.1</v>
      </c>
      <c r="AG8" s="187">
        <v>2191841</v>
      </c>
      <c r="AH8" s="802">
        <v>2058513</v>
      </c>
      <c r="AI8" s="188">
        <f>IF(AG8=0,IF(AH8=0," "," 皆  減"),IF(AG8=0," 皆  増",IF(ROUND((AG8-AH8)/AH8*100,1)=0,"    0.0",ROUND((AG8-AH8)/AH8*100,1))))</f>
        <v>6.5</v>
      </c>
      <c r="AJ8" s="189">
        <f t="shared" si="0"/>
        <v>38984718</v>
      </c>
      <c r="AK8" s="802">
        <f t="shared" si="1"/>
        <v>38371689</v>
      </c>
      <c r="AL8" s="129">
        <f>IF(AJ8=0,IF(AK8=0," "," 皆  減"),IF(AJ8=0," 皆  増",IF(ROUND((AJ8-AK8)/AK8*100,1)=0,"    0.0",ROUND((AJ8-AK8)/AK8*100,1))))</f>
        <v>1.6</v>
      </c>
      <c r="AM8" s="1141">
        <v>32587</v>
      </c>
      <c r="AN8" s="824">
        <v>33480</v>
      </c>
      <c r="AO8" s="342">
        <f>IF(AM8=0,IF(AN8=0," "," 皆  減"),IF(AM8=0," 皆  増",IF(ROUND((AM8-AN8)/AN8*100,1)=0,"    0.0",ROUND((AM8-AN8)/AN8*100,1))))</f>
        <v>-2.7</v>
      </c>
      <c r="AP8" s="278">
        <v>1387791</v>
      </c>
      <c r="AQ8" s="833">
        <v>873942</v>
      </c>
      <c r="AR8" s="343">
        <f>IF(AP8=0,IF(AQ8=0," "," 皆  減"),IF(AP8=0," 皆  増",IF(ROUND((AP8-AQ8)/AQ8*100,1)=0,"    0.0",ROUND((AP8-AQ8)/AQ8*100,1))))</f>
        <v>58.8</v>
      </c>
      <c r="AS8" s="235">
        <v>1270174</v>
      </c>
      <c r="AT8" s="833">
        <v>1257359</v>
      </c>
      <c r="AU8" s="343">
        <f>IF(AS8=0,IF(AT8=0," "," 皆  減"),IF(AS8=0," 皆  増",IF(ROUND((AS8-AT8)/AT8*100,1)=0,"    0.0",ROUND((AS8-AT8)/AT8*100,1))))</f>
        <v>1</v>
      </c>
      <c r="AV8" s="235">
        <v>544400</v>
      </c>
      <c r="AW8" s="833">
        <v>545532</v>
      </c>
      <c r="AX8" s="343">
        <f>IF(AV8=0,IF(AW8=0," "," 皆  減"),IF(AV8=0," 皆  増",IF(ROUND((AV8-AW8)/AW8*100,1)=0,"    0.0",ROUND((AV8-AW8)/AW8*100,1))))</f>
        <v>-0.2</v>
      </c>
      <c r="AY8" s="235">
        <v>16736532</v>
      </c>
      <c r="AZ8" s="833">
        <v>9152158</v>
      </c>
      <c r="BA8" s="919">
        <f>IF(AY8=0,IF(AZ8=0," "," 皆  減"),IF(AY8=0," 皆  増",IF(ROUND((AY8-AZ8)/AZ8*100,1)=0,"    0.0",ROUND((AY8-AZ8)/AZ8*100,1))))</f>
        <v>82.9</v>
      </c>
      <c r="BB8" s="1150">
        <v>4580769</v>
      </c>
      <c r="BC8" s="833">
        <v>4198842</v>
      </c>
      <c r="BD8" s="343">
        <f>IF(BB8=0,IF(BC8=0," "," 皆  減"),IF(BB8=0," 皆  増",IF(ROUND((BB8-BC8)/BC8*100,1)=0,"    0.0",ROUND((BB8-BC8)/BC8*100,1))))</f>
        <v>9.1</v>
      </c>
      <c r="BE8" s="235">
        <v>141289</v>
      </c>
      <c r="BF8" s="833">
        <v>59843</v>
      </c>
      <c r="BG8" s="343">
        <f>IF(BE8=0,IF(BF8=0," "," 皆  減"),IF(BE8=0," 皆  増",IF(ROUND((BE8-BF8)/BF8*100,1)=0,"    0.0",ROUND((BE8-BF8)/BF8*100,1))))</f>
        <v>136.1</v>
      </c>
      <c r="BH8" s="235">
        <v>8177</v>
      </c>
      <c r="BI8" s="833">
        <v>16046</v>
      </c>
      <c r="BJ8" s="343">
        <f>IF(BH8=0,IF(BI8=0," "," 皆  減"),IF(BH8=0," 皆  増",IF(ROUND((BH8-BI8)/BI8*100,1)=0,"    0.0",ROUND((BH8-BI8)/BI8*100,1))))</f>
        <v>-49</v>
      </c>
      <c r="BK8" s="235">
        <v>902437</v>
      </c>
      <c r="BL8" s="833">
        <v>469479</v>
      </c>
      <c r="BM8" s="343">
        <f>IF(BK8=0,IF(BL8=0," "," 皆  減"),IF(BK8=0," 皆  増",IF(ROUND((BK8-BL8)/BL8*100,1)=0,"    0.0",ROUND((BK8-BL8)/BL8*100,1))))</f>
        <v>92.2</v>
      </c>
      <c r="BN8" s="235">
        <v>432242</v>
      </c>
      <c r="BO8" s="833">
        <v>397921</v>
      </c>
      <c r="BP8" s="343">
        <f>IF(BN8=0,IF(BO8=0," "," 皆  減"),IF(BN8=0," 皆  増",IF(ROUND((BN8-BO8)/BO8*100,1)=0,"    0.0",ROUND((BN8-BO8)/BO8*100,1))))</f>
        <v>8.6</v>
      </c>
      <c r="BQ8" s="235">
        <v>4707945</v>
      </c>
      <c r="BR8" s="833">
        <v>5667358</v>
      </c>
      <c r="BS8" s="344">
        <f>IF(BQ8=0,IF(BR8=0," "," 皆  減"),IF(BQ8=0," 皆  増",IF(ROUND((BQ8-BR8)/BR8*100,1)=0,"    0.0",ROUND((BQ8-BR8)/BR8*100,1))))</f>
        <v>-16.899999999999999</v>
      </c>
      <c r="BT8" s="141">
        <v>13629600</v>
      </c>
      <c r="BU8" s="802">
        <v>11342400</v>
      </c>
      <c r="BV8" s="173">
        <f>IF(BT8=0,IF(BU8=0," "," 皆  減"),IF(BT8=0," 皆  増",IF(ROUND((BT8-BU8)/BU8*100,1)=0,"    0.0",ROUND((BT8-BU8)/BU8*100,1))))</f>
        <v>20.2</v>
      </c>
      <c r="BW8" s="345">
        <v>3625200</v>
      </c>
      <c r="BX8" s="841">
        <v>3622800</v>
      </c>
      <c r="BY8" s="345">
        <v>0</v>
      </c>
      <c r="BZ8" s="850">
        <v>0</v>
      </c>
      <c r="CA8" s="228">
        <v>83358661</v>
      </c>
      <c r="CB8" s="860">
        <v>72386049</v>
      </c>
      <c r="CC8" s="186">
        <f>IF(CA8=0,IF(CB8=0," "," 皆  減"),IF(CA8=0," 皆  増",IF(ROUND((CA8-CB8)/CB8*100,1)=0,"    0.0",ROUND((CA8-CB8)/CB8*100,1))))</f>
        <v>15.2</v>
      </c>
      <c r="CD8" s="337">
        <f t="shared" ref="CD8:CD24" si="4">CA8-(AJ8+AM8+AP8+AS8+AV8+AY8+BB8+BE8+BH8+BK8+BN8+BQ8+BT8)</f>
        <v>0</v>
      </c>
      <c r="CE8" s="346">
        <v>32587</v>
      </c>
      <c r="CF8" s="337"/>
      <c r="CG8" s="339">
        <f t="shared" si="2"/>
        <v>5322240</v>
      </c>
      <c r="CH8" s="339">
        <f t="shared" si="3"/>
        <v>6174648</v>
      </c>
      <c r="CI8" s="337"/>
      <c r="CJ8" s="337">
        <v>266511</v>
      </c>
      <c r="CK8" s="337">
        <v>8163831</v>
      </c>
      <c r="CL8" s="337">
        <f t="shared" ref="CL8:CL16" si="5">CJ8+CK8</f>
        <v>8430342</v>
      </c>
      <c r="CM8" s="337">
        <v>546253</v>
      </c>
      <c r="CN8" s="337">
        <v>1466317</v>
      </c>
      <c r="CO8" s="337">
        <f t="shared" ref="CO8:CO22" si="6">CM8+CN8</f>
        <v>2012570</v>
      </c>
      <c r="CP8" s="337"/>
      <c r="CQ8" s="337"/>
      <c r="CR8" s="337"/>
      <c r="CS8" s="337"/>
      <c r="CT8" s="337"/>
      <c r="CU8" s="337"/>
      <c r="CV8" s="337"/>
      <c r="CW8" s="337"/>
      <c r="CX8" s="337"/>
      <c r="CY8" s="337"/>
      <c r="CZ8" s="337"/>
      <c r="DA8" s="337"/>
      <c r="DB8" s="337"/>
      <c r="DC8" s="337"/>
    </row>
    <row r="9" spans="2:107" s="265" customFormat="1" ht="27.75" customHeight="1" x14ac:dyDescent="0.15">
      <c r="B9" s="340" t="s">
        <v>5</v>
      </c>
      <c r="C9" s="737">
        <v>6404374</v>
      </c>
      <c r="D9" s="784">
        <v>6393169</v>
      </c>
      <c r="E9" s="341">
        <f t="shared" ref="E9:E24" si="7">IF(C9=0,IF(D9=0," "," 皆  減"),IF(C9=0," 皆  増",IF(ROUND((C9-D9)/D9*100,1)=0,"    0.0",ROUND((C9-D9)/D9*100,1))))</f>
        <v>0.2</v>
      </c>
      <c r="F9" s="745">
        <v>2089557</v>
      </c>
      <c r="G9" s="793">
        <v>2095447</v>
      </c>
      <c r="H9" s="118">
        <f t="shared" ref="H9:H24" si="8">IF(F9=0,IF(G9=0," "," 皆  減"),IF(F9=0," 皆  増",IF(ROUND((F9-G9)/G9*100,1)=0,"    0.0",ROUND((F9-G9)/G9*100,1))))</f>
        <v>-0.3</v>
      </c>
      <c r="I9" s="745">
        <v>521504</v>
      </c>
      <c r="J9" s="793">
        <v>499211</v>
      </c>
      <c r="K9" s="118">
        <f t="shared" ref="K9:K24" si="9">IF(I9=0,IF(J9=0," "," 皆  減"),IF(I9=0," 皆  増",IF(ROUND((I9-J9)/J9*100,1)=0,"    0.0",ROUND((I9-J9)/J9*100,1))))</f>
        <v>4.5</v>
      </c>
      <c r="L9" s="143">
        <v>3331230</v>
      </c>
      <c r="M9" s="793">
        <v>3367234</v>
      </c>
      <c r="N9" s="144">
        <f t="shared" ref="N9:N24" si="10">IF(L9=0,IF(M9=0," "," 皆  減"),IF(L9=0," 皆  増",IF(ROUND((L9-M9)/M9*100,1)=0,"    0.0",ROUND((L9-M9)/M9*100,1))))</f>
        <v>-1.1000000000000001</v>
      </c>
      <c r="O9" s="141">
        <v>155313</v>
      </c>
      <c r="P9" s="784">
        <v>163241</v>
      </c>
      <c r="Q9" s="121">
        <f t="shared" ref="Q9:Q24" si="11">IF(O9=0,IF(P9=0," "," 皆  減"),IF(O9=0," 皆  増",IF(ROUND((O9-P9)/P9*100,1)=0,"    0.0",ROUND((O9-P9)/P9*100,1))))</f>
        <v>-4.9000000000000004</v>
      </c>
      <c r="R9" s="141">
        <v>21303</v>
      </c>
      <c r="S9" s="784">
        <v>22395</v>
      </c>
      <c r="T9" s="121">
        <f t="shared" ref="T9:T24" si="12">IF(R9=0,IF(S9=0," "," 皆  減"),IF(R9=0," 皆  増",IF(ROUND((R9-S9)/S9*100,1)=0,"    0.0",ROUND((R9-S9)/S9*100,1))))</f>
        <v>-4.9000000000000004</v>
      </c>
      <c r="U9" s="141">
        <v>3250649</v>
      </c>
      <c r="V9" s="784">
        <v>3447593</v>
      </c>
      <c r="W9" s="173">
        <f t="shared" ref="W9:W24" si="13">IF(U9=0,IF(V9=0," "," 皆  減"),IF(U9=0," 皆  増",IF(ROUND((U9-V9)/V9*100,1)=0,"    0.0",ROUND((U9-V9)/V9*100,1))))</f>
        <v>-5.7</v>
      </c>
      <c r="X9" s="142">
        <v>2758144</v>
      </c>
      <c r="Y9" s="812">
        <v>2905689</v>
      </c>
      <c r="Z9" s="129">
        <f t="shared" ref="Z9:Z24" si="14">IF(X9=0,IF(Y9=0," "," 皆  減"),IF(X9=0," 皆  増",IF(ROUND((X9-Y9)/Y9*100,1)=0,"    0.0",ROUND((X9-Y9)/Y9*100,1))))</f>
        <v>-5.0999999999999996</v>
      </c>
      <c r="AA9" s="185">
        <v>492505</v>
      </c>
      <c r="AB9" s="784">
        <v>541897</v>
      </c>
      <c r="AC9" s="901">
        <f t="shared" ref="AC9:AC24" si="15">IF(AA9=0,IF(AB9=0," "," 皆  減"),IF(AA9=0," 皆  増",IF(ROUND((AA9-AB9)/AB9*100,1)=0,"    0.0",ROUND((AA9-AB9)/AB9*100,1))))</f>
        <v>-9.1</v>
      </c>
      <c r="AD9" s="910">
        <v>0</v>
      </c>
      <c r="AE9" s="784">
        <v>7</v>
      </c>
      <c r="AF9" s="186" t="str">
        <f t="shared" ref="AF9:AF24" si="16">IF(AD9=0,IF(AE9=0," "," 皆  減"),IF(AD9=0," 皆  増",IF(ROUND((AD9-AE9)/AE9*100,1)=0,"    0.0",ROUND((AD9-AE9)/AE9*100,1))))</f>
        <v xml:space="preserve"> 皆  減</v>
      </c>
      <c r="AG9" s="187">
        <v>581372</v>
      </c>
      <c r="AH9" s="802">
        <v>548814</v>
      </c>
      <c r="AI9" s="188">
        <f t="shared" ref="AI9:AI24" si="17">IF(AG9=0,IF(AH9=0," "," 皆  減"),IF(AG9=0," 皆  増",IF(ROUND((AG9-AH9)/AH9*100,1)=0,"    0.0",ROUND((AG9-AH9)/AH9*100,1))))</f>
        <v>5.9</v>
      </c>
      <c r="AJ9" s="189">
        <f t="shared" si="0"/>
        <v>10413011</v>
      </c>
      <c r="AK9" s="802">
        <f t="shared" si="1"/>
        <v>10575212</v>
      </c>
      <c r="AL9" s="129">
        <f t="shared" ref="AL9:AL24" si="18">IF(AJ9=0,IF(AK9=0," "," 皆  減"),IF(AJ9=0," 皆  増",IF(ROUND((AJ9-AK9)/AK9*100,1)=0,"    0.0",ROUND((AJ9-AK9)/AK9*100,1))))</f>
        <v>-1.5</v>
      </c>
      <c r="AM9" s="1141">
        <v>7524</v>
      </c>
      <c r="AN9" s="824">
        <v>7672</v>
      </c>
      <c r="AO9" s="342">
        <f t="shared" ref="AO9:AO24" si="19">IF(AM9=0,IF(AN9=0," "," 皆  減"),IF(AM9=0," 皆  増",IF(ROUND((AM9-AN9)/AN9*100,1)=0,"    0.0",ROUND((AM9-AN9)/AN9*100,1))))</f>
        <v>-1.9</v>
      </c>
      <c r="AP9" s="278">
        <v>335811</v>
      </c>
      <c r="AQ9" s="833">
        <v>330264</v>
      </c>
      <c r="AR9" s="343">
        <f t="shared" ref="AR9:AR24" si="20">IF(AP9=0,IF(AQ9=0," "," 皆  減"),IF(AP9=0," 皆  増",IF(ROUND((AP9-AQ9)/AQ9*100,1)=0,"    0.0",ROUND((AP9-AQ9)/AQ9*100,1))))</f>
        <v>1.7</v>
      </c>
      <c r="AS9" s="235">
        <v>302712</v>
      </c>
      <c r="AT9" s="833">
        <v>310427</v>
      </c>
      <c r="AU9" s="343">
        <f t="shared" ref="AU9:AU24" si="21">IF(AS9=0,IF(AT9=0," "," 皆  減"),IF(AS9=0," 皆  増",IF(ROUND((AS9-AT9)/AT9*100,1)=0,"    0.0",ROUND((AS9-AT9)/AT9*100,1))))</f>
        <v>-2.5</v>
      </c>
      <c r="AV9" s="235">
        <v>40329</v>
      </c>
      <c r="AW9" s="833">
        <v>41588</v>
      </c>
      <c r="AX9" s="343">
        <f t="shared" ref="AX9:AX24" si="22">IF(AV9=0,IF(AW9=0," "," 皆  減"),IF(AV9=0," 皆  増",IF(ROUND((AV9-AW9)/AW9*100,1)=0,"    0.0",ROUND((AV9-AW9)/AW9*100,1))))</f>
        <v>-3</v>
      </c>
      <c r="AY9" s="235">
        <v>2299744</v>
      </c>
      <c r="AZ9" s="833">
        <v>1739027</v>
      </c>
      <c r="BA9" s="919">
        <f t="shared" ref="BA9:BA24" si="23">IF(AY9=0,IF(AZ9=0," "," 皆  減"),IF(AY9=0," 皆  増",IF(ROUND((AY9-AZ9)/AZ9*100,1)=0,"    0.0",ROUND((AY9-AZ9)/AZ9*100,1))))</f>
        <v>32.200000000000003</v>
      </c>
      <c r="BB9" s="1150">
        <v>1105167</v>
      </c>
      <c r="BC9" s="833">
        <v>1039546</v>
      </c>
      <c r="BD9" s="343">
        <f t="shared" ref="BD9:BD24" si="24">IF(BB9=0,IF(BC9=0," "," 皆  減"),IF(BB9=0," 皆  増",IF(ROUND((BB9-BC9)/BC9*100,1)=0,"    0.0",ROUND((BB9-BC9)/BC9*100,1))))</f>
        <v>6.3</v>
      </c>
      <c r="BE9" s="235">
        <v>103308</v>
      </c>
      <c r="BF9" s="833">
        <v>125849</v>
      </c>
      <c r="BG9" s="343">
        <f t="shared" ref="BG9:BG24" si="25">IF(BE9=0,IF(BF9=0," "," 皆  減"),IF(BE9=0," 皆  増",IF(ROUND((BE9-BF9)/BF9*100,1)=0,"    0.0",ROUND((BE9-BF9)/BF9*100,1))))</f>
        <v>-17.899999999999999</v>
      </c>
      <c r="BH9" s="235">
        <v>17255</v>
      </c>
      <c r="BI9" s="833">
        <v>42736</v>
      </c>
      <c r="BJ9" s="343">
        <f t="shared" ref="BJ9:BJ24" si="26">IF(BH9=0,IF(BI9=0," "," 皆  減"),IF(BH9=0," 皆  増",IF(ROUND((BH9-BI9)/BI9*100,1)=0,"    0.0",ROUND((BH9-BI9)/BI9*100,1))))</f>
        <v>-59.6</v>
      </c>
      <c r="BK9" s="235">
        <v>649</v>
      </c>
      <c r="BL9" s="833">
        <v>127086</v>
      </c>
      <c r="BM9" s="343">
        <f t="shared" ref="BM9:BM24" si="27">IF(BK9=0,IF(BL9=0," "," 皆  減"),IF(BK9=0," 皆  増",IF(ROUND((BK9-BL9)/BL9*100,1)=0,"    0.0",ROUND((BK9-BL9)/BL9*100,1))))</f>
        <v>-99.5</v>
      </c>
      <c r="BN9" s="235">
        <v>779519</v>
      </c>
      <c r="BO9" s="833">
        <v>716021</v>
      </c>
      <c r="BP9" s="343">
        <f t="shared" ref="BP9:BP24" si="28">IF(BN9=0,IF(BO9=0," "," 皆  減"),IF(BN9=0," 皆  増",IF(ROUND((BN9-BO9)/BO9*100,1)=0,"    0.0",ROUND((BN9-BO9)/BO9*100,1))))</f>
        <v>8.9</v>
      </c>
      <c r="BQ9" s="235">
        <v>866698</v>
      </c>
      <c r="BR9" s="833">
        <v>840875</v>
      </c>
      <c r="BS9" s="344">
        <f t="shared" ref="BS9:BS24" si="29">IF(BQ9=0,IF(BR9=0," "," 皆  減"),IF(BQ9=0," 皆  増",IF(ROUND((BQ9-BR9)/BR9*100,1)=0,"    0.0",ROUND((BQ9-BR9)/BR9*100,1))))</f>
        <v>3.1</v>
      </c>
      <c r="BT9" s="141">
        <v>1921796</v>
      </c>
      <c r="BU9" s="802">
        <v>1481155</v>
      </c>
      <c r="BV9" s="173">
        <f t="shared" ref="BV9:BV24" si="30">IF(BT9=0,IF(BU9=0," "," 皆  減"),IF(BT9=0," 皆  増",IF(ROUND((BT9-BU9)/BU9*100,1)=0,"    0.0",ROUND((BT9-BU9)/BU9*100,1))))</f>
        <v>29.7</v>
      </c>
      <c r="BW9" s="345">
        <v>1014996</v>
      </c>
      <c r="BX9" s="841">
        <v>955855</v>
      </c>
      <c r="BY9" s="345">
        <v>0</v>
      </c>
      <c r="BZ9" s="850">
        <v>0</v>
      </c>
      <c r="CA9" s="228">
        <v>18193523</v>
      </c>
      <c r="CB9" s="860">
        <v>17377458</v>
      </c>
      <c r="CC9" s="186">
        <f t="shared" ref="CC9:CC24" si="31">IF(CA9=0,IF(CB9=0," "," 皆  減"),IF(CA9=0," 皆  増",IF(ROUND((CA9-CB9)/CB9*100,1)=0,"    0.0",ROUND((CA9-CB9)/CB9*100,1))))</f>
        <v>4.7</v>
      </c>
      <c r="CD9" s="337">
        <f t="shared" si="4"/>
        <v>0</v>
      </c>
      <c r="CE9" s="346">
        <v>7524</v>
      </c>
      <c r="CF9" s="337"/>
      <c r="CG9" s="339">
        <f t="shared" si="2"/>
        <v>1774304</v>
      </c>
      <c r="CH9" s="339">
        <f t="shared" si="3"/>
        <v>1733153</v>
      </c>
      <c r="CI9" s="337"/>
      <c r="CJ9" s="337">
        <v>69366</v>
      </c>
      <c r="CK9" s="337">
        <v>2020191</v>
      </c>
      <c r="CL9" s="337">
        <f t="shared" si="5"/>
        <v>2089557</v>
      </c>
      <c r="CM9" s="337">
        <v>176594</v>
      </c>
      <c r="CN9" s="337">
        <v>344910</v>
      </c>
      <c r="CO9" s="337">
        <f t="shared" si="6"/>
        <v>521504</v>
      </c>
      <c r="CP9" s="337"/>
      <c r="CQ9" s="337"/>
      <c r="CR9" s="337"/>
      <c r="CS9" s="337"/>
      <c r="CT9" s="337"/>
      <c r="CU9" s="337"/>
      <c r="CV9" s="337"/>
      <c r="CW9" s="337"/>
      <c r="CX9" s="337"/>
      <c r="CY9" s="337"/>
      <c r="CZ9" s="337"/>
      <c r="DA9" s="337"/>
      <c r="DB9" s="337"/>
      <c r="DC9" s="337"/>
    </row>
    <row r="10" spans="2:107" s="265" customFormat="1" ht="27.75" customHeight="1" x14ac:dyDescent="0.15">
      <c r="B10" s="340" t="s">
        <v>6</v>
      </c>
      <c r="C10" s="737">
        <v>5452437</v>
      </c>
      <c r="D10" s="784">
        <v>5467242</v>
      </c>
      <c r="E10" s="341">
        <f t="shared" si="7"/>
        <v>-0.3</v>
      </c>
      <c r="F10" s="745">
        <v>2127931</v>
      </c>
      <c r="G10" s="793">
        <v>2156402</v>
      </c>
      <c r="H10" s="118">
        <f t="shared" si="8"/>
        <v>-1.3</v>
      </c>
      <c r="I10" s="745">
        <v>259248</v>
      </c>
      <c r="J10" s="793">
        <v>315630</v>
      </c>
      <c r="K10" s="118">
        <f t="shared" si="9"/>
        <v>-17.899999999999999</v>
      </c>
      <c r="L10" s="143">
        <v>2554327</v>
      </c>
      <c r="M10" s="793">
        <v>2521865</v>
      </c>
      <c r="N10" s="144">
        <f t="shared" si="10"/>
        <v>1.3</v>
      </c>
      <c r="O10" s="141">
        <v>208971</v>
      </c>
      <c r="P10" s="784">
        <v>219313</v>
      </c>
      <c r="Q10" s="121">
        <f t="shared" si="11"/>
        <v>-4.7</v>
      </c>
      <c r="R10" s="141">
        <v>19264</v>
      </c>
      <c r="S10" s="784">
        <v>19799</v>
      </c>
      <c r="T10" s="121">
        <f t="shared" si="12"/>
        <v>-2.7</v>
      </c>
      <c r="U10" s="141">
        <v>7605093</v>
      </c>
      <c r="V10" s="784">
        <v>7722900</v>
      </c>
      <c r="W10" s="173">
        <f t="shared" si="13"/>
        <v>-1.5</v>
      </c>
      <c r="X10" s="142">
        <v>6113438</v>
      </c>
      <c r="Y10" s="812">
        <v>6375091</v>
      </c>
      <c r="Z10" s="129">
        <f t="shared" si="14"/>
        <v>-4.0999999999999996</v>
      </c>
      <c r="AA10" s="185">
        <v>1098367</v>
      </c>
      <c r="AB10" s="784">
        <v>1161552</v>
      </c>
      <c r="AC10" s="901">
        <f t="shared" si="15"/>
        <v>-5.4</v>
      </c>
      <c r="AD10" s="910">
        <v>393288</v>
      </c>
      <c r="AE10" s="784">
        <v>186257</v>
      </c>
      <c r="AF10" s="186">
        <f t="shared" si="16"/>
        <v>111.2</v>
      </c>
      <c r="AG10" s="187">
        <v>574121</v>
      </c>
      <c r="AH10" s="802">
        <v>542319</v>
      </c>
      <c r="AI10" s="188">
        <f t="shared" si="17"/>
        <v>5.9</v>
      </c>
      <c r="AJ10" s="189">
        <f t="shared" si="0"/>
        <v>13859886</v>
      </c>
      <c r="AK10" s="802">
        <f t="shared" si="1"/>
        <v>13971573</v>
      </c>
      <c r="AL10" s="129">
        <f t="shared" si="18"/>
        <v>-0.8</v>
      </c>
      <c r="AM10" s="1141">
        <v>6152</v>
      </c>
      <c r="AN10" s="824">
        <v>6524</v>
      </c>
      <c r="AO10" s="342">
        <f t="shared" si="19"/>
        <v>-5.7</v>
      </c>
      <c r="AP10" s="278">
        <v>216752</v>
      </c>
      <c r="AQ10" s="833">
        <v>226572</v>
      </c>
      <c r="AR10" s="343">
        <f t="shared" si="20"/>
        <v>-4.3</v>
      </c>
      <c r="AS10" s="235">
        <v>197329</v>
      </c>
      <c r="AT10" s="833">
        <v>198065</v>
      </c>
      <c r="AU10" s="343">
        <f t="shared" si="21"/>
        <v>-0.4</v>
      </c>
      <c r="AV10" s="235">
        <v>151864</v>
      </c>
      <c r="AW10" s="833">
        <v>151993</v>
      </c>
      <c r="AX10" s="343">
        <f t="shared" si="22"/>
        <v>-0.1</v>
      </c>
      <c r="AY10" s="235">
        <v>2712308</v>
      </c>
      <c r="AZ10" s="833">
        <v>2298544</v>
      </c>
      <c r="BA10" s="919">
        <f t="shared" si="23"/>
        <v>18</v>
      </c>
      <c r="BB10" s="1150">
        <v>1721979</v>
      </c>
      <c r="BC10" s="833">
        <v>1803875</v>
      </c>
      <c r="BD10" s="343">
        <f t="shared" si="24"/>
        <v>-4.5</v>
      </c>
      <c r="BE10" s="235">
        <v>87161</v>
      </c>
      <c r="BF10" s="833">
        <v>23053</v>
      </c>
      <c r="BG10" s="343">
        <f t="shared" si="25"/>
        <v>278.10000000000002</v>
      </c>
      <c r="BH10" s="235">
        <v>26413</v>
      </c>
      <c r="BI10" s="833">
        <v>70876</v>
      </c>
      <c r="BJ10" s="343">
        <f t="shared" si="26"/>
        <v>-62.7</v>
      </c>
      <c r="BK10" s="235">
        <v>302421</v>
      </c>
      <c r="BL10" s="833">
        <v>966645</v>
      </c>
      <c r="BM10" s="343">
        <f t="shared" si="27"/>
        <v>-68.7</v>
      </c>
      <c r="BN10" s="235">
        <v>1001280</v>
      </c>
      <c r="BO10" s="833">
        <v>708485</v>
      </c>
      <c r="BP10" s="343">
        <f t="shared" si="28"/>
        <v>41.3</v>
      </c>
      <c r="BQ10" s="235">
        <v>1005238</v>
      </c>
      <c r="BR10" s="833">
        <v>999383</v>
      </c>
      <c r="BS10" s="344">
        <f t="shared" si="29"/>
        <v>0.6</v>
      </c>
      <c r="BT10" s="141">
        <v>3307451</v>
      </c>
      <c r="BU10" s="802">
        <v>2847082</v>
      </c>
      <c r="BV10" s="173">
        <f t="shared" si="30"/>
        <v>16.2</v>
      </c>
      <c r="BW10" s="345">
        <v>866051</v>
      </c>
      <c r="BX10" s="841">
        <v>869582</v>
      </c>
      <c r="BY10" s="345">
        <v>0</v>
      </c>
      <c r="BZ10" s="850">
        <v>0</v>
      </c>
      <c r="CA10" s="228">
        <v>24596234</v>
      </c>
      <c r="CB10" s="860">
        <v>24272670</v>
      </c>
      <c r="CC10" s="186">
        <f t="shared" si="31"/>
        <v>1.3</v>
      </c>
      <c r="CD10" s="337">
        <f t="shared" si="4"/>
        <v>0</v>
      </c>
      <c r="CE10" s="346">
        <v>6152</v>
      </c>
      <c r="CF10" s="337"/>
      <c r="CG10" s="339">
        <f t="shared" si="2"/>
        <v>2126244</v>
      </c>
      <c r="CH10" s="339">
        <f t="shared" si="3"/>
        <v>1808321</v>
      </c>
      <c r="CI10" s="337"/>
      <c r="CJ10" s="337">
        <v>78682</v>
      </c>
      <c r="CK10" s="337">
        <v>2049249</v>
      </c>
      <c r="CL10" s="337">
        <f t="shared" si="5"/>
        <v>2127931</v>
      </c>
      <c r="CM10" s="337">
        <v>108967</v>
      </c>
      <c r="CN10" s="337">
        <v>150281</v>
      </c>
      <c r="CO10" s="337">
        <f t="shared" si="6"/>
        <v>259248</v>
      </c>
      <c r="CP10" s="337"/>
      <c r="CQ10" s="337"/>
      <c r="CR10" s="337"/>
      <c r="CS10" s="337"/>
      <c r="CT10" s="337"/>
      <c r="CU10" s="337"/>
      <c r="CV10" s="337"/>
      <c r="CW10" s="337"/>
      <c r="CX10" s="337"/>
      <c r="CY10" s="337"/>
      <c r="CZ10" s="337"/>
      <c r="DA10" s="337"/>
      <c r="DB10" s="337"/>
      <c r="DC10" s="337"/>
    </row>
    <row r="11" spans="2:107" s="265" customFormat="1" ht="27.75" customHeight="1" x14ac:dyDescent="0.15">
      <c r="B11" s="340" t="s">
        <v>7</v>
      </c>
      <c r="C11" s="737">
        <v>4885797</v>
      </c>
      <c r="D11" s="784">
        <v>4752573</v>
      </c>
      <c r="E11" s="341">
        <f t="shared" si="7"/>
        <v>2.8</v>
      </c>
      <c r="F11" s="745">
        <v>1623178</v>
      </c>
      <c r="G11" s="793">
        <v>1616524</v>
      </c>
      <c r="H11" s="118">
        <f t="shared" si="8"/>
        <v>0.4</v>
      </c>
      <c r="I11" s="745">
        <v>614062</v>
      </c>
      <c r="J11" s="793">
        <v>545572</v>
      </c>
      <c r="K11" s="118">
        <f t="shared" si="9"/>
        <v>12.6</v>
      </c>
      <c r="L11" s="143">
        <v>2333343</v>
      </c>
      <c r="M11" s="793">
        <v>2303211</v>
      </c>
      <c r="N11" s="144">
        <f t="shared" si="10"/>
        <v>1.3</v>
      </c>
      <c r="O11" s="141">
        <v>117429</v>
      </c>
      <c r="P11" s="784">
        <v>123265</v>
      </c>
      <c r="Q11" s="121">
        <f t="shared" si="11"/>
        <v>-4.7</v>
      </c>
      <c r="R11" s="141">
        <v>19536</v>
      </c>
      <c r="S11" s="784">
        <v>20264</v>
      </c>
      <c r="T11" s="121">
        <f t="shared" si="12"/>
        <v>-3.6</v>
      </c>
      <c r="U11" s="141">
        <v>2489956</v>
      </c>
      <c r="V11" s="784">
        <v>2666217</v>
      </c>
      <c r="W11" s="173">
        <f t="shared" si="13"/>
        <v>-6.6</v>
      </c>
      <c r="X11" s="142">
        <v>1916518</v>
      </c>
      <c r="Y11" s="812">
        <v>2053301</v>
      </c>
      <c r="Z11" s="129">
        <f t="shared" si="14"/>
        <v>-6.7</v>
      </c>
      <c r="AA11" s="185">
        <v>573430</v>
      </c>
      <c r="AB11" s="784">
        <v>612916</v>
      </c>
      <c r="AC11" s="901">
        <f t="shared" si="15"/>
        <v>-6.4</v>
      </c>
      <c r="AD11" s="910">
        <v>8</v>
      </c>
      <c r="AE11" s="784">
        <v>0</v>
      </c>
      <c r="AF11" s="186" t="s">
        <v>330</v>
      </c>
      <c r="AG11" s="187">
        <v>388539</v>
      </c>
      <c r="AH11" s="802">
        <v>363431</v>
      </c>
      <c r="AI11" s="188">
        <f t="shared" si="17"/>
        <v>6.9</v>
      </c>
      <c r="AJ11" s="189">
        <f t="shared" si="0"/>
        <v>7901257</v>
      </c>
      <c r="AK11" s="802">
        <f t="shared" si="1"/>
        <v>7925750</v>
      </c>
      <c r="AL11" s="129">
        <f t="shared" si="18"/>
        <v>-0.3</v>
      </c>
      <c r="AM11" s="1141">
        <v>4803</v>
      </c>
      <c r="AN11" s="824">
        <v>5366</v>
      </c>
      <c r="AO11" s="342">
        <f t="shared" si="19"/>
        <v>-10.5</v>
      </c>
      <c r="AP11" s="278">
        <v>242459</v>
      </c>
      <c r="AQ11" s="833">
        <v>254117</v>
      </c>
      <c r="AR11" s="343">
        <f t="shared" si="20"/>
        <v>-4.5999999999999996</v>
      </c>
      <c r="AS11" s="235">
        <v>142049</v>
      </c>
      <c r="AT11" s="833">
        <v>146768</v>
      </c>
      <c r="AU11" s="343">
        <f t="shared" si="21"/>
        <v>-3.2</v>
      </c>
      <c r="AV11" s="235">
        <v>31849</v>
      </c>
      <c r="AW11" s="833">
        <v>34877</v>
      </c>
      <c r="AX11" s="343">
        <f t="shared" si="22"/>
        <v>-8.6999999999999993</v>
      </c>
      <c r="AY11" s="235">
        <v>2066962</v>
      </c>
      <c r="AZ11" s="833">
        <v>1298268</v>
      </c>
      <c r="BA11" s="919">
        <f t="shared" si="23"/>
        <v>59.2</v>
      </c>
      <c r="BB11" s="1150">
        <v>775727</v>
      </c>
      <c r="BC11" s="833">
        <v>1568651</v>
      </c>
      <c r="BD11" s="343">
        <f t="shared" si="24"/>
        <v>-50.5</v>
      </c>
      <c r="BE11" s="235">
        <v>34117</v>
      </c>
      <c r="BF11" s="833">
        <v>40790</v>
      </c>
      <c r="BG11" s="343">
        <f t="shared" si="25"/>
        <v>-16.399999999999999</v>
      </c>
      <c r="BH11" s="235">
        <v>80827</v>
      </c>
      <c r="BI11" s="833">
        <v>147689</v>
      </c>
      <c r="BJ11" s="343">
        <f t="shared" si="26"/>
        <v>-45.3</v>
      </c>
      <c r="BK11" s="235">
        <v>342259</v>
      </c>
      <c r="BL11" s="833">
        <v>482395</v>
      </c>
      <c r="BM11" s="343">
        <f t="shared" si="27"/>
        <v>-29.1</v>
      </c>
      <c r="BN11" s="235">
        <v>997018</v>
      </c>
      <c r="BO11" s="833">
        <v>734215</v>
      </c>
      <c r="BP11" s="343">
        <f t="shared" si="28"/>
        <v>35.799999999999997</v>
      </c>
      <c r="BQ11" s="235">
        <v>451029</v>
      </c>
      <c r="BR11" s="833">
        <v>467308</v>
      </c>
      <c r="BS11" s="344">
        <f t="shared" si="29"/>
        <v>-3.5</v>
      </c>
      <c r="BT11" s="141">
        <v>1624000</v>
      </c>
      <c r="BU11" s="802">
        <v>1095100</v>
      </c>
      <c r="BV11" s="173">
        <f t="shared" si="30"/>
        <v>48.3</v>
      </c>
      <c r="BW11" s="345">
        <v>705000</v>
      </c>
      <c r="BX11" s="841">
        <v>685600</v>
      </c>
      <c r="BY11" s="345">
        <v>0</v>
      </c>
      <c r="BZ11" s="850">
        <v>0</v>
      </c>
      <c r="CA11" s="228">
        <v>14694356</v>
      </c>
      <c r="CB11" s="860">
        <v>14201294</v>
      </c>
      <c r="CC11" s="186">
        <f t="shared" si="31"/>
        <v>3.5</v>
      </c>
      <c r="CD11" s="337">
        <f t="shared" si="4"/>
        <v>0</v>
      </c>
      <c r="CE11" s="346">
        <v>4803</v>
      </c>
      <c r="CF11" s="337"/>
      <c r="CG11" s="339">
        <f t="shared" si="2"/>
        <v>1567794</v>
      </c>
      <c r="CH11" s="339">
        <f t="shared" si="3"/>
        <v>1395368</v>
      </c>
      <c r="CI11" s="337"/>
      <c r="CJ11" s="337">
        <v>52609</v>
      </c>
      <c r="CK11" s="337">
        <v>1570569</v>
      </c>
      <c r="CL11" s="337">
        <f t="shared" si="5"/>
        <v>1623178</v>
      </c>
      <c r="CM11" s="337">
        <v>103788</v>
      </c>
      <c r="CN11" s="337">
        <v>510274</v>
      </c>
      <c r="CO11" s="337">
        <f t="shared" si="6"/>
        <v>614062</v>
      </c>
      <c r="CP11" s="337"/>
      <c r="CQ11" s="337"/>
      <c r="CR11" s="337"/>
      <c r="CS11" s="337"/>
      <c r="CT11" s="337"/>
      <c r="CU11" s="337"/>
      <c r="CV11" s="337"/>
      <c r="CW11" s="337"/>
      <c r="CX11" s="337"/>
      <c r="CY11" s="337"/>
      <c r="CZ11" s="337"/>
      <c r="DA11" s="337"/>
      <c r="DB11" s="337"/>
      <c r="DC11" s="337"/>
    </row>
    <row r="12" spans="2:107" s="265" customFormat="1" ht="27.75" customHeight="1" x14ac:dyDescent="0.15">
      <c r="B12" s="340" t="s">
        <v>8</v>
      </c>
      <c r="C12" s="737">
        <v>7536138</v>
      </c>
      <c r="D12" s="784">
        <v>7768777</v>
      </c>
      <c r="E12" s="341">
        <f t="shared" si="7"/>
        <v>-3</v>
      </c>
      <c r="F12" s="745">
        <v>2209210</v>
      </c>
      <c r="G12" s="793">
        <v>2210919</v>
      </c>
      <c r="H12" s="118">
        <f t="shared" si="8"/>
        <v>-0.1</v>
      </c>
      <c r="I12" s="745">
        <v>408358</v>
      </c>
      <c r="J12" s="793">
        <v>604292</v>
      </c>
      <c r="K12" s="118">
        <f t="shared" si="9"/>
        <v>-32.4</v>
      </c>
      <c r="L12" s="143">
        <v>4441004</v>
      </c>
      <c r="M12" s="793">
        <v>4524579</v>
      </c>
      <c r="N12" s="144">
        <f t="shared" si="10"/>
        <v>-1.8</v>
      </c>
      <c r="O12" s="141">
        <v>170965</v>
      </c>
      <c r="P12" s="784">
        <v>180391</v>
      </c>
      <c r="Q12" s="121">
        <f t="shared" si="11"/>
        <v>-5.2</v>
      </c>
      <c r="R12" s="141">
        <v>21811</v>
      </c>
      <c r="S12" s="784">
        <v>22008</v>
      </c>
      <c r="T12" s="121">
        <f t="shared" si="12"/>
        <v>-0.9</v>
      </c>
      <c r="U12" s="141">
        <v>4184852</v>
      </c>
      <c r="V12" s="784">
        <v>4406227</v>
      </c>
      <c r="W12" s="173">
        <f t="shared" si="13"/>
        <v>-5</v>
      </c>
      <c r="X12" s="142">
        <v>3357616</v>
      </c>
      <c r="Y12" s="812">
        <v>3561403</v>
      </c>
      <c r="Z12" s="129">
        <f t="shared" si="14"/>
        <v>-5.7</v>
      </c>
      <c r="AA12" s="185">
        <v>827236</v>
      </c>
      <c r="AB12" s="784">
        <v>844824</v>
      </c>
      <c r="AC12" s="901">
        <f t="shared" si="15"/>
        <v>-2.1</v>
      </c>
      <c r="AD12" s="910">
        <v>0</v>
      </c>
      <c r="AE12" s="784">
        <v>0</v>
      </c>
      <c r="AF12" s="1226" t="s">
        <v>327</v>
      </c>
      <c r="AG12" s="187">
        <v>543452</v>
      </c>
      <c r="AH12" s="802">
        <v>509737</v>
      </c>
      <c r="AI12" s="188">
        <f t="shared" si="17"/>
        <v>6.6</v>
      </c>
      <c r="AJ12" s="189">
        <f t="shared" si="0"/>
        <v>12457218</v>
      </c>
      <c r="AK12" s="802">
        <f t="shared" si="1"/>
        <v>12887140</v>
      </c>
      <c r="AL12" s="129">
        <f t="shared" si="18"/>
        <v>-3.3</v>
      </c>
      <c r="AM12" s="1141">
        <v>5068</v>
      </c>
      <c r="AN12" s="824">
        <v>5012</v>
      </c>
      <c r="AO12" s="342">
        <f t="shared" si="19"/>
        <v>1.1000000000000001</v>
      </c>
      <c r="AP12" s="278">
        <v>203163</v>
      </c>
      <c r="AQ12" s="833">
        <v>204209</v>
      </c>
      <c r="AR12" s="343">
        <f t="shared" si="20"/>
        <v>-0.5</v>
      </c>
      <c r="AS12" s="235">
        <v>317726</v>
      </c>
      <c r="AT12" s="833">
        <v>313428</v>
      </c>
      <c r="AU12" s="343">
        <f t="shared" si="21"/>
        <v>1.4</v>
      </c>
      <c r="AV12" s="235">
        <v>32232</v>
      </c>
      <c r="AW12" s="833">
        <v>35145</v>
      </c>
      <c r="AX12" s="343">
        <f t="shared" si="22"/>
        <v>-8.3000000000000007</v>
      </c>
      <c r="AY12" s="235">
        <v>2959341</v>
      </c>
      <c r="AZ12" s="833">
        <v>1781129</v>
      </c>
      <c r="BA12" s="919">
        <f t="shared" si="23"/>
        <v>66.099999999999994</v>
      </c>
      <c r="BB12" s="1150">
        <v>1359324</v>
      </c>
      <c r="BC12" s="833">
        <v>1205815</v>
      </c>
      <c r="BD12" s="343">
        <f t="shared" si="24"/>
        <v>12.7</v>
      </c>
      <c r="BE12" s="235">
        <v>166349</v>
      </c>
      <c r="BF12" s="833">
        <v>104971</v>
      </c>
      <c r="BG12" s="343">
        <f t="shared" si="25"/>
        <v>58.5</v>
      </c>
      <c r="BH12" s="235">
        <v>36696</v>
      </c>
      <c r="BI12" s="833">
        <v>41613</v>
      </c>
      <c r="BJ12" s="343">
        <f t="shared" si="26"/>
        <v>-11.8</v>
      </c>
      <c r="BK12" s="235">
        <v>475269</v>
      </c>
      <c r="BL12" s="833">
        <v>55433</v>
      </c>
      <c r="BM12" s="343">
        <f t="shared" si="27"/>
        <v>757.4</v>
      </c>
      <c r="BN12" s="235">
        <v>643172</v>
      </c>
      <c r="BO12" s="833">
        <v>927432</v>
      </c>
      <c r="BP12" s="343">
        <f t="shared" si="28"/>
        <v>-30.7</v>
      </c>
      <c r="BQ12" s="235">
        <v>950257</v>
      </c>
      <c r="BR12" s="833">
        <v>1130357</v>
      </c>
      <c r="BS12" s="344">
        <f t="shared" si="29"/>
        <v>-15.9</v>
      </c>
      <c r="BT12" s="141">
        <v>3430279</v>
      </c>
      <c r="BU12" s="802">
        <v>3610600</v>
      </c>
      <c r="BV12" s="173">
        <f t="shared" si="30"/>
        <v>-5</v>
      </c>
      <c r="BW12" s="345">
        <v>1102179</v>
      </c>
      <c r="BX12" s="841">
        <v>986000</v>
      </c>
      <c r="BY12" s="345">
        <v>0</v>
      </c>
      <c r="BZ12" s="850">
        <v>0</v>
      </c>
      <c r="CA12" s="228">
        <v>23036094</v>
      </c>
      <c r="CB12" s="860">
        <v>22302284</v>
      </c>
      <c r="CC12" s="186">
        <f t="shared" si="31"/>
        <v>3.3</v>
      </c>
      <c r="CD12" s="337">
        <f t="shared" si="4"/>
        <v>0</v>
      </c>
      <c r="CE12" s="346">
        <v>5068</v>
      </c>
      <c r="CF12" s="337"/>
      <c r="CG12" s="339">
        <f t="shared" si="2"/>
        <v>1801542</v>
      </c>
      <c r="CH12" s="339">
        <f t="shared" si="3"/>
        <v>2209385</v>
      </c>
      <c r="CI12" s="337"/>
      <c r="CJ12" s="337">
        <v>69466</v>
      </c>
      <c r="CK12" s="337">
        <v>2139744</v>
      </c>
      <c r="CL12" s="337">
        <f t="shared" si="5"/>
        <v>2209210</v>
      </c>
      <c r="CM12" s="337">
        <v>143195</v>
      </c>
      <c r="CN12" s="337">
        <v>265163</v>
      </c>
      <c r="CO12" s="337">
        <f t="shared" si="6"/>
        <v>408358</v>
      </c>
      <c r="CP12" s="337"/>
      <c r="CQ12" s="337"/>
      <c r="CR12" s="337"/>
      <c r="CS12" s="337"/>
      <c r="CT12" s="337"/>
      <c r="CU12" s="337"/>
      <c r="CV12" s="337"/>
      <c r="CW12" s="337"/>
      <c r="CX12" s="337"/>
      <c r="CY12" s="337"/>
      <c r="CZ12" s="337"/>
      <c r="DA12" s="337"/>
      <c r="DB12" s="337"/>
      <c r="DC12" s="337"/>
    </row>
    <row r="13" spans="2:107" s="265" customFormat="1" ht="27.75" customHeight="1" x14ac:dyDescent="0.15">
      <c r="B13" s="347" t="s">
        <v>9</v>
      </c>
      <c r="C13" s="738">
        <v>6793082</v>
      </c>
      <c r="D13" s="785">
        <v>6758140</v>
      </c>
      <c r="E13" s="348">
        <f t="shared" si="7"/>
        <v>0.5</v>
      </c>
      <c r="F13" s="746">
        <v>2399305</v>
      </c>
      <c r="G13" s="794">
        <v>2414306</v>
      </c>
      <c r="H13" s="119">
        <f t="shared" si="8"/>
        <v>-0.6</v>
      </c>
      <c r="I13" s="746">
        <v>509569</v>
      </c>
      <c r="J13" s="794">
        <v>501569</v>
      </c>
      <c r="K13" s="119">
        <f t="shared" si="9"/>
        <v>1.6</v>
      </c>
      <c r="L13" s="147">
        <v>3347895</v>
      </c>
      <c r="M13" s="794">
        <v>3342070</v>
      </c>
      <c r="N13" s="148">
        <f t="shared" si="10"/>
        <v>0.2</v>
      </c>
      <c r="O13" s="145">
        <v>270149</v>
      </c>
      <c r="P13" s="785">
        <v>282698</v>
      </c>
      <c r="Q13" s="122">
        <f t="shared" si="11"/>
        <v>-4.4000000000000004</v>
      </c>
      <c r="R13" s="145">
        <v>26300</v>
      </c>
      <c r="S13" s="785">
        <v>27435</v>
      </c>
      <c r="T13" s="122">
        <f t="shared" si="12"/>
        <v>-4.0999999999999996</v>
      </c>
      <c r="U13" s="145">
        <v>6017314</v>
      </c>
      <c r="V13" s="785">
        <v>6012436</v>
      </c>
      <c r="W13" s="174">
        <f t="shared" si="13"/>
        <v>0.1</v>
      </c>
      <c r="X13" s="146">
        <v>4922130</v>
      </c>
      <c r="Y13" s="813">
        <v>4896601</v>
      </c>
      <c r="Z13" s="130">
        <f t="shared" si="14"/>
        <v>0.5</v>
      </c>
      <c r="AA13" s="190">
        <v>1090184</v>
      </c>
      <c r="AB13" s="785">
        <v>1115835</v>
      </c>
      <c r="AC13" s="902">
        <f t="shared" si="15"/>
        <v>-2.2999999999999998</v>
      </c>
      <c r="AD13" s="911">
        <v>5000</v>
      </c>
      <c r="AE13" s="785">
        <v>0</v>
      </c>
      <c r="AF13" s="186" t="s">
        <v>330</v>
      </c>
      <c r="AG13" s="192">
        <v>635715</v>
      </c>
      <c r="AH13" s="803">
        <v>600752</v>
      </c>
      <c r="AI13" s="193">
        <f t="shared" si="17"/>
        <v>5.8</v>
      </c>
      <c r="AJ13" s="194">
        <f t="shared" si="0"/>
        <v>13742560</v>
      </c>
      <c r="AK13" s="803">
        <f t="shared" si="1"/>
        <v>13681461</v>
      </c>
      <c r="AL13" s="130">
        <f t="shared" si="18"/>
        <v>0.4</v>
      </c>
      <c r="AM13" s="1142">
        <v>6680</v>
      </c>
      <c r="AN13" s="825">
        <v>7207</v>
      </c>
      <c r="AO13" s="349">
        <f t="shared" si="19"/>
        <v>-7.3</v>
      </c>
      <c r="AP13" s="292">
        <v>15432</v>
      </c>
      <c r="AQ13" s="834">
        <v>20810</v>
      </c>
      <c r="AR13" s="351">
        <f t="shared" si="20"/>
        <v>-25.8</v>
      </c>
      <c r="AS13" s="350">
        <v>519040</v>
      </c>
      <c r="AT13" s="834">
        <v>513476</v>
      </c>
      <c r="AU13" s="351">
        <f t="shared" si="21"/>
        <v>1.1000000000000001</v>
      </c>
      <c r="AV13" s="350">
        <v>203338</v>
      </c>
      <c r="AW13" s="834">
        <v>209481</v>
      </c>
      <c r="AX13" s="351">
        <f t="shared" si="22"/>
        <v>-2.9</v>
      </c>
      <c r="AY13" s="350">
        <v>2681632</v>
      </c>
      <c r="AZ13" s="834">
        <v>1838856</v>
      </c>
      <c r="BA13" s="920">
        <f t="shared" si="23"/>
        <v>45.8</v>
      </c>
      <c r="BB13" s="1151">
        <v>1224810</v>
      </c>
      <c r="BC13" s="834">
        <v>1178050</v>
      </c>
      <c r="BD13" s="351">
        <f t="shared" si="24"/>
        <v>4</v>
      </c>
      <c r="BE13" s="350">
        <v>37027</v>
      </c>
      <c r="BF13" s="834">
        <v>52001</v>
      </c>
      <c r="BG13" s="351">
        <f t="shared" si="25"/>
        <v>-28.8</v>
      </c>
      <c r="BH13" s="350">
        <v>1933</v>
      </c>
      <c r="BI13" s="834">
        <v>4716</v>
      </c>
      <c r="BJ13" s="351">
        <f t="shared" si="26"/>
        <v>-59</v>
      </c>
      <c r="BK13" s="350">
        <v>115727</v>
      </c>
      <c r="BL13" s="834">
        <v>1020</v>
      </c>
      <c r="BM13" s="351">
        <f t="shared" si="27"/>
        <v>11245.8</v>
      </c>
      <c r="BN13" s="350">
        <v>1416096</v>
      </c>
      <c r="BO13" s="834">
        <v>1732947</v>
      </c>
      <c r="BP13" s="351">
        <f t="shared" si="28"/>
        <v>-18.3</v>
      </c>
      <c r="BQ13" s="350">
        <v>641241</v>
      </c>
      <c r="BR13" s="834">
        <v>658032</v>
      </c>
      <c r="BS13" s="352">
        <f t="shared" si="29"/>
        <v>-2.6</v>
      </c>
      <c r="BT13" s="145">
        <v>2571900</v>
      </c>
      <c r="BU13" s="803">
        <v>2391300</v>
      </c>
      <c r="BV13" s="174">
        <f t="shared" si="30"/>
        <v>7.6</v>
      </c>
      <c r="BW13" s="353">
        <v>1129400</v>
      </c>
      <c r="BX13" s="842">
        <v>1053200</v>
      </c>
      <c r="BY13" s="353">
        <v>0</v>
      </c>
      <c r="BZ13" s="851">
        <v>0</v>
      </c>
      <c r="CA13" s="229">
        <v>23177416</v>
      </c>
      <c r="CB13" s="860">
        <v>22289357</v>
      </c>
      <c r="CC13" s="191">
        <f t="shared" si="31"/>
        <v>4</v>
      </c>
      <c r="CD13" s="337">
        <f t="shared" si="4"/>
        <v>0</v>
      </c>
      <c r="CE13" s="346">
        <v>6680</v>
      </c>
      <c r="CF13" s="337"/>
      <c r="CG13" s="339">
        <f t="shared" si="2"/>
        <v>2102977</v>
      </c>
      <c r="CH13" s="339">
        <f t="shared" si="3"/>
        <v>2454903</v>
      </c>
      <c r="CI13" s="337"/>
      <c r="CJ13" s="337">
        <v>79029</v>
      </c>
      <c r="CK13" s="337">
        <v>2320276</v>
      </c>
      <c r="CL13" s="337">
        <f t="shared" si="5"/>
        <v>2399305</v>
      </c>
      <c r="CM13" s="337">
        <v>195708</v>
      </c>
      <c r="CN13" s="337">
        <v>313861</v>
      </c>
      <c r="CO13" s="337">
        <f t="shared" si="6"/>
        <v>509569</v>
      </c>
      <c r="CP13" s="337"/>
      <c r="CQ13" s="337"/>
      <c r="CR13" s="337"/>
      <c r="CS13" s="337"/>
      <c r="CT13" s="337"/>
      <c r="CU13" s="337"/>
      <c r="CV13" s="337"/>
      <c r="CW13" s="337"/>
      <c r="CX13" s="337"/>
      <c r="CY13" s="337"/>
      <c r="CZ13" s="337"/>
      <c r="DA13" s="337"/>
      <c r="DB13" s="337"/>
      <c r="DC13" s="337"/>
    </row>
    <row r="14" spans="2:107" s="265" customFormat="1" ht="27.75" customHeight="1" x14ac:dyDescent="0.15">
      <c r="B14" s="340" t="s">
        <v>10</v>
      </c>
      <c r="C14" s="737">
        <v>4164863</v>
      </c>
      <c r="D14" s="784">
        <v>4163366</v>
      </c>
      <c r="E14" s="341" t="str">
        <f t="shared" si="7"/>
        <v xml:space="preserve">    0.0</v>
      </c>
      <c r="F14" s="745">
        <v>1388525</v>
      </c>
      <c r="G14" s="793">
        <v>1401477</v>
      </c>
      <c r="H14" s="118">
        <f t="shared" si="8"/>
        <v>-0.9</v>
      </c>
      <c r="I14" s="745">
        <v>255922</v>
      </c>
      <c r="J14" s="793">
        <v>264943</v>
      </c>
      <c r="K14" s="118">
        <f t="shared" si="9"/>
        <v>-3.4</v>
      </c>
      <c r="L14" s="143">
        <v>2238168</v>
      </c>
      <c r="M14" s="793">
        <v>2244719</v>
      </c>
      <c r="N14" s="144">
        <f t="shared" si="10"/>
        <v>-0.3</v>
      </c>
      <c r="O14" s="141">
        <v>185999</v>
      </c>
      <c r="P14" s="784">
        <v>195436</v>
      </c>
      <c r="Q14" s="121">
        <f t="shared" si="11"/>
        <v>-4.8</v>
      </c>
      <c r="R14" s="141">
        <v>10148</v>
      </c>
      <c r="S14" s="784">
        <v>11454</v>
      </c>
      <c r="T14" s="121">
        <f t="shared" si="12"/>
        <v>-11.4</v>
      </c>
      <c r="U14" s="141">
        <v>3755135</v>
      </c>
      <c r="V14" s="784">
        <v>3689275</v>
      </c>
      <c r="W14" s="173">
        <f t="shared" si="13"/>
        <v>1.8</v>
      </c>
      <c r="X14" s="142">
        <v>2901230</v>
      </c>
      <c r="Y14" s="812">
        <v>2897539</v>
      </c>
      <c r="Z14" s="129">
        <f t="shared" si="14"/>
        <v>0.1</v>
      </c>
      <c r="AA14" s="185">
        <v>655032</v>
      </c>
      <c r="AB14" s="784">
        <v>699168</v>
      </c>
      <c r="AC14" s="901">
        <f t="shared" si="15"/>
        <v>-6.3</v>
      </c>
      <c r="AD14" s="910">
        <v>198873</v>
      </c>
      <c r="AE14" s="784">
        <v>92568</v>
      </c>
      <c r="AF14" s="186">
        <f t="shared" si="16"/>
        <v>114.8</v>
      </c>
      <c r="AG14" s="187">
        <v>419439</v>
      </c>
      <c r="AH14" s="802">
        <v>400764</v>
      </c>
      <c r="AI14" s="188">
        <f t="shared" si="17"/>
        <v>4.7</v>
      </c>
      <c r="AJ14" s="189">
        <f t="shared" si="0"/>
        <v>8535584</v>
      </c>
      <c r="AK14" s="802">
        <f t="shared" si="1"/>
        <v>8460295</v>
      </c>
      <c r="AL14" s="129">
        <f t="shared" si="18"/>
        <v>0.9</v>
      </c>
      <c r="AM14" s="1141">
        <v>5386</v>
      </c>
      <c r="AN14" s="824">
        <v>5818</v>
      </c>
      <c r="AO14" s="342">
        <f t="shared" si="19"/>
        <v>-7.4</v>
      </c>
      <c r="AP14" s="278">
        <v>71248</v>
      </c>
      <c r="AQ14" s="833">
        <v>61733</v>
      </c>
      <c r="AR14" s="343">
        <f t="shared" si="20"/>
        <v>15.4</v>
      </c>
      <c r="AS14" s="235">
        <v>278678</v>
      </c>
      <c r="AT14" s="833">
        <v>292820</v>
      </c>
      <c r="AU14" s="343">
        <f t="shared" si="21"/>
        <v>-4.8</v>
      </c>
      <c r="AV14" s="235">
        <v>94805</v>
      </c>
      <c r="AW14" s="833">
        <v>90807</v>
      </c>
      <c r="AX14" s="343">
        <f t="shared" si="22"/>
        <v>4.4000000000000004</v>
      </c>
      <c r="AY14" s="235">
        <v>1901997</v>
      </c>
      <c r="AZ14" s="833">
        <v>1278347</v>
      </c>
      <c r="BA14" s="919">
        <f t="shared" si="23"/>
        <v>48.8</v>
      </c>
      <c r="BB14" s="1150">
        <v>859305</v>
      </c>
      <c r="BC14" s="833">
        <v>812860</v>
      </c>
      <c r="BD14" s="343">
        <f t="shared" si="24"/>
        <v>5.7</v>
      </c>
      <c r="BE14" s="235">
        <v>78376</v>
      </c>
      <c r="BF14" s="833">
        <v>65431</v>
      </c>
      <c r="BG14" s="343">
        <f t="shared" si="25"/>
        <v>19.8</v>
      </c>
      <c r="BH14" s="235">
        <v>37004</v>
      </c>
      <c r="BI14" s="833">
        <v>157435</v>
      </c>
      <c r="BJ14" s="343">
        <f t="shared" si="26"/>
        <v>-76.5</v>
      </c>
      <c r="BK14" s="235">
        <v>415028</v>
      </c>
      <c r="BL14" s="833">
        <v>407034</v>
      </c>
      <c r="BM14" s="343">
        <f t="shared" si="27"/>
        <v>2</v>
      </c>
      <c r="BN14" s="235">
        <v>506549</v>
      </c>
      <c r="BO14" s="833">
        <v>486743</v>
      </c>
      <c r="BP14" s="343">
        <f t="shared" si="28"/>
        <v>4.0999999999999996</v>
      </c>
      <c r="BQ14" s="235">
        <v>902103</v>
      </c>
      <c r="BR14" s="833">
        <v>942111</v>
      </c>
      <c r="BS14" s="344">
        <f t="shared" si="29"/>
        <v>-4.2</v>
      </c>
      <c r="BT14" s="141">
        <v>2446200</v>
      </c>
      <c r="BU14" s="802">
        <v>1796200</v>
      </c>
      <c r="BV14" s="173">
        <f t="shared" si="30"/>
        <v>36.200000000000003</v>
      </c>
      <c r="BW14" s="345">
        <v>711700</v>
      </c>
      <c r="BX14" s="841">
        <v>678400</v>
      </c>
      <c r="BY14" s="345">
        <v>0</v>
      </c>
      <c r="BZ14" s="850">
        <v>0</v>
      </c>
      <c r="CA14" s="228">
        <v>16132263</v>
      </c>
      <c r="CB14" s="860">
        <v>14857634</v>
      </c>
      <c r="CC14" s="186">
        <f t="shared" si="31"/>
        <v>8.6</v>
      </c>
      <c r="CD14" s="337">
        <f t="shared" si="4"/>
        <v>0</v>
      </c>
      <c r="CE14" s="346">
        <v>5386</v>
      </c>
      <c r="CF14" s="337"/>
      <c r="CG14" s="339">
        <f t="shared" si="2"/>
        <v>1529418</v>
      </c>
      <c r="CH14" s="339">
        <f t="shared" si="3"/>
        <v>1657538</v>
      </c>
      <c r="CI14" s="337"/>
      <c r="CJ14" s="337">
        <v>50896</v>
      </c>
      <c r="CK14" s="337">
        <v>1337629</v>
      </c>
      <c r="CL14" s="337">
        <f t="shared" si="5"/>
        <v>1388525</v>
      </c>
      <c r="CM14" s="337">
        <v>107487</v>
      </c>
      <c r="CN14" s="337">
        <v>148435</v>
      </c>
      <c r="CO14" s="337">
        <f t="shared" si="6"/>
        <v>255922</v>
      </c>
      <c r="CP14" s="337"/>
      <c r="CQ14" s="337"/>
      <c r="CR14" s="337"/>
      <c r="CS14" s="337"/>
      <c r="CT14" s="337"/>
      <c r="CU14" s="337"/>
      <c r="CV14" s="337"/>
      <c r="CW14" s="337"/>
      <c r="CX14" s="337"/>
      <c r="CY14" s="337"/>
      <c r="CZ14" s="337"/>
      <c r="DA14" s="337"/>
      <c r="DB14" s="337"/>
      <c r="DC14" s="337"/>
    </row>
    <row r="15" spans="2:107" s="265" customFormat="1" ht="27.75" customHeight="1" x14ac:dyDescent="0.15">
      <c r="B15" s="354" t="s">
        <v>17</v>
      </c>
      <c r="C15" s="738">
        <v>6926279</v>
      </c>
      <c r="D15" s="785">
        <v>6860937</v>
      </c>
      <c r="E15" s="348">
        <f t="shared" si="7"/>
        <v>1</v>
      </c>
      <c r="F15" s="746">
        <v>2302323</v>
      </c>
      <c r="G15" s="794">
        <v>2322670</v>
      </c>
      <c r="H15" s="119">
        <f t="shared" si="8"/>
        <v>-0.9</v>
      </c>
      <c r="I15" s="746">
        <v>426154</v>
      </c>
      <c r="J15" s="794">
        <v>352291</v>
      </c>
      <c r="K15" s="119">
        <f t="shared" si="9"/>
        <v>21</v>
      </c>
      <c r="L15" s="147">
        <v>3781665</v>
      </c>
      <c r="M15" s="794">
        <v>3802477</v>
      </c>
      <c r="N15" s="148">
        <f t="shared" si="10"/>
        <v>-0.5</v>
      </c>
      <c r="O15" s="145">
        <v>386873</v>
      </c>
      <c r="P15" s="785">
        <v>404625</v>
      </c>
      <c r="Q15" s="122">
        <f t="shared" si="11"/>
        <v>-4.4000000000000004</v>
      </c>
      <c r="R15" s="145">
        <v>13305</v>
      </c>
      <c r="S15" s="785">
        <v>14118</v>
      </c>
      <c r="T15" s="122">
        <f t="shared" si="12"/>
        <v>-5.8</v>
      </c>
      <c r="U15" s="145">
        <v>16760692</v>
      </c>
      <c r="V15" s="785">
        <v>15484938</v>
      </c>
      <c r="W15" s="174">
        <f t="shared" si="13"/>
        <v>8.1999999999999993</v>
      </c>
      <c r="X15" s="146">
        <v>14269654</v>
      </c>
      <c r="Y15" s="813">
        <v>13011901</v>
      </c>
      <c r="Z15" s="130">
        <f t="shared" si="14"/>
        <v>9.6999999999999993</v>
      </c>
      <c r="AA15" s="190">
        <v>2469196</v>
      </c>
      <c r="AB15" s="785">
        <v>2473037</v>
      </c>
      <c r="AC15" s="902">
        <f t="shared" si="15"/>
        <v>-0.2</v>
      </c>
      <c r="AD15" s="911">
        <v>21842</v>
      </c>
      <c r="AE15" s="785">
        <v>0</v>
      </c>
      <c r="AF15" s="186" t="s">
        <v>330</v>
      </c>
      <c r="AG15" s="192">
        <v>718694</v>
      </c>
      <c r="AH15" s="803">
        <v>689672</v>
      </c>
      <c r="AI15" s="193">
        <f t="shared" si="17"/>
        <v>4.2</v>
      </c>
      <c r="AJ15" s="194">
        <f t="shared" si="0"/>
        <v>24805843</v>
      </c>
      <c r="AK15" s="822">
        <f t="shared" si="1"/>
        <v>23454290</v>
      </c>
      <c r="AL15" s="130">
        <f t="shared" si="18"/>
        <v>5.8</v>
      </c>
      <c r="AM15" s="1143">
        <v>8757</v>
      </c>
      <c r="AN15" s="825">
        <v>9583</v>
      </c>
      <c r="AO15" s="349">
        <f t="shared" si="19"/>
        <v>-8.6</v>
      </c>
      <c r="AP15" s="292">
        <v>41017</v>
      </c>
      <c r="AQ15" s="834">
        <v>44585</v>
      </c>
      <c r="AR15" s="351">
        <f t="shared" si="20"/>
        <v>-8</v>
      </c>
      <c r="AS15" s="350">
        <v>602605</v>
      </c>
      <c r="AT15" s="834">
        <v>585039</v>
      </c>
      <c r="AU15" s="351">
        <f t="shared" si="21"/>
        <v>3</v>
      </c>
      <c r="AV15" s="350">
        <v>74672</v>
      </c>
      <c r="AW15" s="834">
        <v>74393</v>
      </c>
      <c r="AX15" s="351">
        <f t="shared" si="22"/>
        <v>0.4</v>
      </c>
      <c r="AY15" s="350">
        <v>3666377</v>
      </c>
      <c r="AZ15" s="834">
        <v>2274544</v>
      </c>
      <c r="BA15" s="920">
        <f t="shared" si="23"/>
        <v>61.2</v>
      </c>
      <c r="BB15" s="1151">
        <v>1920304</v>
      </c>
      <c r="BC15" s="834">
        <v>1880367</v>
      </c>
      <c r="BD15" s="351">
        <f t="shared" si="24"/>
        <v>2.1</v>
      </c>
      <c r="BE15" s="350">
        <v>303012</v>
      </c>
      <c r="BF15" s="834">
        <v>179795</v>
      </c>
      <c r="BG15" s="351">
        <f t="shared" si="25"/>
        <v>68.5</v>
      </c>
      <c r="BH15" s="350">
        <v>13193</v>
      </c>
      <c r="BI15" s="834">
        <v>19967</v>
      </c>
      <c r="BJ15" s="351">
        <f t="shared" si="26"/>
        <v>-33.9</v>
      </c>
      <c r="BK15" s="350">
        <v>371183</v>
      </c>
      <c r="BL15" s="834">
        <v>637903</v>
      </c>
      <c r="BM15" s="351">
        <f t="shared" si="27"/>
        <v>-41.8</v>
      </c>
      <c r="BN15" s="350">
        <v>1904032</v>
      </c>
      <c r="BO15" s="834">
        <v>2092738</v>
      </c>
      <c r="BP15" s="351">
        <f t="shared" si="28"/>
        <v>-9</v>
      </c>
      <c r="BQ15" s="350">
        <v>1087337</v>
      </c>
      <c r="BR15" s="834">
        <v>1165901</v>
      </c>
      <c r="BS15" s="352">
        <f t="shared" si="29"/>
        <v>-6.7</v>
      </c>
      <c r="BT15" s="145">
        <v>6295030</v>
      </c>
      <c r="BU15" s="803">
        <v>5909093</v>
      </c>
      <c r="BV15" s="174">
        <f t="shared" si="30"/>
        <v>6.5</v>
      </c>
      <c r="BW15" s="353">
        <v>1584730</v>
      </c>
      <c r="BX15" s="842">
        <v>1400493</v>
      </c>
      <c r="BY15" s="353">
        <v>0</v>
      </c>
      <c r="BZ15" s="851">
        <v>0</v>
      </c>
      <c r="CA15" s="229">
        <v>41093362</v>
      </c>
      <c r="CB15" s="860">
        <v>38328198</v>
      </c>
      <c r="CC15" s="191">
        <f t="shared" si="31"/>
        <v>7.2</v>
      </c>
      <c r="CD15" s="337">
        <f t="shared" si="4"/>
        <v>0</v>
      </c>
      <c r="CE15" s="346">
        <v>8757</v>
      </c>
      <c r="CF15" s="337"/>
      <c r="CG15" s="339">
        <f t="shared" si="2"/>
        <v>3316331</v>
      </c>
      <c r="CH15" s="339">
        <f t="shared" si="3"/>
        <v>3467984</v>
      </c>
      <c r="CI15" s="337"/>
      <c r="CJ15" s="337">
        <v>88461</v>
      </c>
      <c r="CK15" s="337">
        <v>2213862</v>
      </c>
      <c r="CL15" s="337">
        <f t="shared" si="5"/>
        <v>2302323</v>
      </c>
      <c r="CM15" s="337">
        <v>184147</v>
      </c>
      <c r="CN15" s="337">
        <v>242007</v>
      </c>
      <c r="CO15" s="337">
        <f t="shared" si="6"/>
        <v>426154</v>
      </c>
      <c r="CP15" s="337"/>
      <c r="CQ15" s="337"/>
      <c r="CR15" s="337"/>
      <c r="CS15" s="337"/>
      <c r="CT15" s="337"/>
      <c r="CU15" s="337"/>
      <c r="CV15" s="337"/>
      <c r="CW15" s="337"/>
      <c r="CX15" s="337"/>
      <c r="CY15" s="337"/>
      <c r="CZ15" s="337"/>
      <c r="DA15" s="337"/>
      <c r="DB15" s="337"/>
      <c r="DC15" s="337"/>
    </row>
    <row r="16" spans="2:107" s="265" customFormat="1" ht="27.75" customHeight="1" thickBot="1" x14ac:dyDescent="0.2">
      <c r="B16" s="355" t="s">
        <v>20</v>
      </c>
      <c r="C16" s="739">
        <v>12971789</v>
      </c>
      <c r="D16" s="786">
        <v>13129930</v>
      </c>
      <c r="E16" s="356">
        <f t="shared" si="7"/>
        <v>-1.2</v>
      </c>
      <c r="F16" s="747">
        <v>4477635</v>
      </c>
      <c r="G16" s="795">
        <v>4449880</v>
      </c>
      <c r="H16" s="152">
        <f t="shared" si="8"/>
        <v>0.6</v>
      </c>
      <c r="I16" s="747">
        <v>992281</v>
      </c>
      <c r="J16" s="795">
        <v>1256765</v>
      </c>
      <c r="K16" s="152">
        <f t="shared" si="9"/>
        <v>-21</v>
      </c>
      <c r="L16" s="151">
        <v>6628972</v>
      </c>
      <c r="M16" s="795">
        <v>6626097</v>
      </c>
      <c r="N16" s="153" t="str">
        <f t="shared" si="10"/>
        <v xml:space="preserve">    0.0</v>
      </c>
      <c r="O16" s="149">
        <v>361157</v>
      </c>
      <c r="P16" s="786">
        <v>377450</v>
      </c>
      <c r="Q16" s="123">
        <f t="shared" si="11"/>
        <v>-4.3</v>
      </c>
      <c r="R16" s="149">
        <v>58512</v>
      </c>
      <c r="S16" s="786">
        <v>62203</v>
      </c>
      <c r="T16" s="123">
        <f t="shared" si="12"/>
        <v>-5.9</v>
      </c>
      <c r="U16" s="149">
        <v>9083659</v>
      </c>
      <c r="V16" s="786">
        <v>9339373</v>
      </c>
      <c r="W16" s="175">
        <f t="shared" si="13"/>
        <v>-2.7</v>
      </c>
      <c r="X16" s="150">
        <v>7766984</v>
      </c>
      <c r="Y16" s="814">
        <v>7948326</v>
      </c>
      <c r="Z16" s="131">
        <f t="shared" si="14"/>
        <v>-2.2999999999999998</v>
      </c>
      <c r="AA16" s="195">
        <v>1316653</v>
      </c>
      <c r="AB16" s="786">
        <v>1391046</v>
      </c>
      <c r="AC16" s="903">
        <f t="shared" si="15"/>
        <v>-5.3</v>
      </c>
      <c r="AD16" s="912">
        <v>22</v>
      </c>
      <c r="AE16" s="786">
        <v>1</v>
      </c>
      <c r="AF16" s="196">
        <f t="shared" si="16"/>
        <v>2100</v>
      </c>
      <c r="AG16" s="197">
        <v>1210479</v>
      </c>
      <c r="AH16" s="804">
        <v>1140759</v>
      </c>
      <c r="AI16" s="198">
        <f t="shared" si="17"/>
        <v>6.1</v>
      </c>
      <c r="AJ16" s="199">
        <f t="shared" si="0"/>
        <v>23685596</v>
      </c>
      <c r="AK16" s="804">
        <f t="shared" si="1"/>
        <v>24049715</v>
      </c>
      <c r="AL16" s="131">
        <f t="shared" si="18"/>
        <v>-1.5</v>
      </c>
      <c r="AM16" s="1144">
        <v>16926</v>
      </c>
      <c r="AN16" s="826">
        <v>17860</v>
      </c>
      <c r="AO16" s="357">
        <f t="shared" si="19"/>
        <v>-5.2</v>
      </c>
      <c r="AP16" s="304">
        <v>382248</v>
      </c>
      <c r="AQ16" s="835">
        <v>438164</v>
      </c>
      <c r="AR16" s="359">
        <f t="shared" si="20"/>
        <v>-12.8</v>
      </c>
      <c r="AS16" s="358">
        <v>514585</v>
      </c>
      <c r="AT16" s="835">
        <v>542119</v>
      </c>
      <c r="AU16" s="359">
        <f t="shared" si="21"/>
        <v>-5.0999999999999996</v>
      </c>
      <c r="AV16" s="358">
        <v>306421</v>
      </c>
      <c r="AW16" s="835">
        <v>300232</v>
      </c>
      <c r="AX16" s="359">
        <f t="shared" si="22"/>
        <v>2.1</v>
      </c>
      <c r="AY16" s="358">
        <v>5075204</v>
      </c>
      <c r="AZ16" s="835">
        <v>3658737</v>
      </c>
      <c r="BA16" s="921">
        <f t="shared" si="23"/>
        <v>38.700000000000003</v>
      </c>
      <c r="BB16" s="1152">
        <v>2462312</v>
      </c>
      <c r="BC16" s="835">
        <v>2156502</v>
      </c>
      <c r="BD16" s="359">
        <f t="shared" si="24"/>
        <v>14.2</v>
      </c>
      <c r="BE16" s="358">
        <v>83758</v>
      </c>
      <c r="BF16" s="835">
        <v>276729</v>
      </c>
      <c r="BG16" s="359">
        <f t="shared" si="25"/>
        <v>-69.7</v>
      </c>
      <c r="BH16" s="358">
        <v>22736</v>
      </c>
      <c r="BI16" s="835">
        <v>17356</v>
      </c>
      <c r="BJ16" s="359">
        <f t="shared" si="26"/>
        <v>31</v>
      </c>
      <c r="BK16" s="358">
        <v>775198</v>
      </c>
      <c r="BL16" s="835">
        <v>481621</v>
      </c>
      <c r="BM16" s="359">
        <f t="shared" si="27"/>
        <v>61</v>
      </c>
      <c r="BN16" s="358">
        <v>1088345</v>
      </c>
      <c r="BO16" s="835">
        <v>1171507</v>
      </c>
      <c r="BP16" s="359">
        <f t="shared" si="28"/>
        <v>-7.1</v>
      </c>
      <c r="BQ16" s="358">
        <v>1747336</v>
      </c>
      <c r="BR16" s="835">
        <v>1823105</v>
      </c>
      <c r="BS16" s="360">
        <f t="shared" si="29"/>
        <v>-4.2</v>
      </c>
      <c r="BT16" s="149">
        <v>7340400</v>
      </c>
      <c r="BU16" s="804">
        <v>6386400</v>
      </c>
      <c r="BV16" s="175">
        <f t="shared" si="30"/>
        <v>14.9</v>
      </c>
      <c r="BW16" s="361">
        <v>2120400</v>
      </c>
      <c r="BX16" s="843">
        <v>2086800</v>
      </c>
      <c r="BY16" s="361">
        <v>0</v>
      </c>
      <c r="BZ16" s="852">
        <v>0</v>
      </c>
      <c r="CA16" s="230">
        <v>43501065</v>
      </c>
      <c r="CB16" s="861">
        <v>41320047</v>
      </c>
      <c r="CC16" s="208">
        <f t="shared" si="31"/>
        <v>5.3</v>
      </c>
      <c r="CD16" s="337">
        <f t="shared" si="4"/>
        <v>0</v>
      </c>
      <c r="CE16" s="362">
        <v>16926</v>
      </c>
      <c r="CF16" s="337"/>
      <c r="CG16" s="339">
        <f t="shared" si="2"/>
        <v>2959101</v>
      </c>
      <c r="CH16" s="339">
        <f t="shared" si="3"/>
        <v>3306557</v>
      </c>
      <c r="CI16" s="337"/>
      <c r="CJ16" s="337">
        <v>144417</v>
      </c>
      <c r="CK16" s="337">
        <v>4333218</v>
      </c>
      <c r="CL16" s="337">
        <f t="shared" si="5"/>
        <v>4477635</v>
      </c>
      <c r="CM16" s="337">
        <v>255924</v>
      </c>
      <c r="CN16" s="337">
        <v>736357</v>
      </c>
      <c r="CO16" s="337">
        <f t="shared" si="6"/>
        <v>992281</v>
      </c>
      <c r="CP16" s="337"/>
      <c r="CQ16" s="337"/>
      <c r="CR16" s="337"/>
      <c r="CS16" s="337"/>
      <c r="CT16" s="337"/>
      <c r="CU16" s="337"/>
      <c r="CV16" s="337"/>
      <c r="CW16" s="337"/>
      <c r="CX16" s="337"/>
      <c r="CY16" s="337"/>
      <c r="CZ16" s="337"/>
      <c r="DA16" s="337"/>
      <c r="DB16" s="337"/>
      <c r="DC16" s="337"/>
    </row>
    <row r="17" spans="1:107" s="265" customFormat="1" ht="27.75" customHeight="1" thickTop="1" thickBot="1" x14ac:dyDescent="0.2">
      <c r="A17" s="363"/>
      <c r="B17" s="364" t="s">
        <v>11</v>
      </c>
      <c r="C17" s="740">
        <f>SUM(C7:C16)</f>
        <v>150176726</v>
      </c>
      <c r="D17" s="787">
        <f>SUM(D7:D16)</f>
        <v>149364159</v>
      </c>
      <c r="E17" s="365">
        <f t="shared" si="7"/>
        <v>0.5</v>
      </c>
      <c r="F17" s="748">
        <f>SUM(F7:F16)</f>
        <v>49785397</v>
      </c>
      <c r="G17" s="796">
        <f>SUM(G7:G16)</f>
        <v>49720256</v>
      </c>
      <c r="H17" s="157">
        <f t="shared" si="8"/>
        <v>0.1</v>
      </c>
      <c r="I17" s="748">
        <f>SUM(I7:I16)</f>
        <v>13850455</v>
      </c>
      <c r="J17" s="796">
        <f>SUM(J7:J16)</f>
        <v>14227294</v>
      </c>
      <c r="K17" s="157">
        <f t="shared" si="9"/>
        <v>-2.6</v>
      </c>
      <c r="L17" s="156">
        <f>SUM(L7:L16)</f>
        <v>70345619</v>
      </c>
      <c r="M17" s="796">
        <f>SUM(M7:M16)</f>
        <v>70047188</v>
      </c>
      <c r="N17" s="158">
        <f t="shared" si="10"/>
        <v>0.4</v>
      </c>
      <c r="O17" s="154">
        <f>SUM(O7:O16)</f>
        <v>3822395</v>
      </c>
      <c r="P17" s="805">
        <f>SUM(P7:P16)</f>
        <v>4001390</v>
      </c>
      <c r="Q17" s="124">
        <f t="shared" si="11"/>
        <v>-4.5</v>
      </c>
      <c r="R17" s="201">
        <f>SUM(R7:R16)</f>
        <v>519763</v>
      </c>
      <c r="S17" s="809">
        <f>SUM(S7:S16)</f>
        <v>539436</v>
      </c>
      <c r="T17" s="124">
        <f t="shared" si="12"/>
        <v>-3.6</v>
      </c>
      <c r="U17" s="201">
        <f>SUM(U7:U16)</f>
        <v>85773059</v>
      </c>
      <c r="V17" s="809">
        <f>SUM(V7:V16)</f>
        <v>85470610</v>
      </c>
      <c r="W17" s="176">
        <f t="shared" si="13"/>
        <v>0.4</v>
      </c>
      <c r="X17" s="155">
        <f>SUM(X7:X16)</f>
        <v>71577842</v>
      </c>
      <c r="Y17" s="815">
        <f>SUM(Y7:Y16)</f>
        <v>71896337</v>
      </c>
      <c r="Z17" s="132">
        <f t="shared" si="14"/>
        <v>-0.4</v>
      </c>
      <c r="AA17" s="202">
        <f>SUM(AA7:AA16)</f>
        <v>12016261</v>
      </c>
      <c r="AB17" s="787">
        <f>SUM(AB7:AB16)</f>
        <v>12570894</v>
      </c>
      <c r="AC17" s="904">
        <f t="shared" si="15"/>
        <v>-4.4000000000000004</v>
      </c>
      <c r="AD17" s="913">
        <f>SUM(AD7:AD16)</f>
        <v>2178956</v>
      </c>
      <c r="AE17" s="787">
        <f>SUM(AE7:AE16)</f>
        <v>1003379</v>
      </c>
      <c r="AF17" s="203">
        <f t="shared" si="16"/>
        <v>117.2</v>
      </c>
      <c r="AG17" s="204">
        <f>SUM(AG7:AG16)</f>
        <v>12821411</v>
      </c>
      <c r="AH17" s="805">
        <f>SUM(AH7:AH16)</f>
        <v>12036953</v>
      </c>
      <c r="AI17" s="205">
        <f t="shared" si="17"/>
        <v>6.5</v>
      </c>
      <c r="AJ17" s="206">
        <f>SUM(AJ7:AJ16)</f>
        <v>253113354</v>
      </c>
      <c r="AK17" s="809">
        <f>SUM(AK7:AK16)</f>
        <v>251412548</v>
      </c>
      <c r="AL17" s="132">
        <f t="shared" si="18"/>
        <v>0.7</v>
      </c>
      <c r="AM17" s="1145">
        <f>SUM(AM7:AM16)</f>
        <v>173135</v>
      </c>
      <c r="AN17" s="827">
        <f>SUM(AN7:AN16)</f>
        <v>183864</v>
      </c>
      <c r="AO17" s="366">
        <f t="shared" si="19"/>
        <v>-5.8</v>
      </c>
      <c r="AP17" s="232">
        <f>SUM(AP7:AP16)</f>
        <v>4848056</v>
      </c>
      <c r="AQ17" s="836">
        <f>SUM(AQ7:AQ16)</f>
        <v>4372897</v>
      </c>
      <c r="AR17" s="367">
        <f t="shared" si="20"/>
        <v>10.9</v>
      </c>
      <c r="AS17" s="232">
        <f>SUM(AS7:AS16)</f>
        <v>7367760</v>
      </c>
      <c r="AT17" s="836">
        <f>SUM(AT7:AT16)</f>
        <v>7417547</v>
      </c>
      <c r="AU17" s="367">
        <f t="shared" si="21"/>
        <v>-0.7</v>
      </c>
      <c r="AV17" s="232">
        <f>SUM(AV7:AV16)</f>
        <v>1915248</v>
      </c>
      <c r="AW17" s="836">
        <f>SUM(AW7:AW16)</f>
        <v>1933297</v>
      </c>
      <c r="AX17" s="367">
        <f t="shared" si="22"/>
        <v>-0.9</v>
      </c>
      <c r="AY17" s="232">
        <f>SUM(AY7:AY16)</f>
        <v>63084191</v>
      </c>
      <c r="AZ17" s="836">
        <f>SUM(AZ7:AZ16)</f>
        <v>43199261</v>
      </c>
      <c r="BA17" s="922">
        <f t="shared" si="23"/>
        <v>46</v>
      </c>
      <c r="BB17" s="1153">
        <f>SUM(BB7:BB16)</f>
        <v>24052348</v>
      </c>
      <c r="BC17" s="836">
        <f>SUM(BC7:BC16)</f>
        <v>24133279</v>
      </c>
      <c r="BD17" s="367">
        <f t="shared" si="24"/>
        <v>-0.3</v>
      </c>
      <c r="BE17" s="232">
        <f>SUM(BE7:BE16)</f>
        <v>1883424</v>
      </c>
      <c r="BF17" s="836">
        <f>SUM(BF7:BF16)</f>
        <v>1311880</v>
      </c>
      <c r="BG17" s="367">
        <f t="shared" si="25"/>
        <v>43.6</v>
      </c>
      <c r="BH17" s="232">
        <f>SUM(BH7:BH16)</f>
        <v>472381</v>
      </c>
      <c r="BI17" s="836">
        <f>SUM(BI7:BI16)</f>
        <v>528829</v>
      </c>
      <c r="BJ17" s="367">
        <f t="shared" si="26"/>
        <v>-10.7</v>
      </c>
      <c r="BK17" s="232">
        <f>SUM(BK7:BK16)</f>
        <v>4425438</v>
      </c>
      <c r="BL17" s="836">
        <f>SUM(BL7:BL16)</f>
        <v>5066494</v>
      </c>
      <c r="BM17" s="367">
        <f t="shared" si="27"/>
        <v>-12.7</v>
      </c>
      <c r="BN17" s="232">
        <f>SUM(BN7:BN16)</f>
        <v>11174588</v>
      </c>
      <c r="BO17" s="836">
        <f>SUM(BO7:BO16)</f>
        <v>12170950</v>
      </c>
      <c r="BP17" s="367">
        <f t="shared" si="28"/>
        <v>-8.1999999999999993</v>
      </c>
      <c r="BQ17" s="232">
        <f>SUM(BQ7:BQ16)</f>
        <v>16328135</v>
      </c>
      <c r="BR17" s="836">
        <f>SUM(BR7:BR16)</f>
        <v>17187651</v>
      </c>
      <c r="BS17" s="368">
        <f t="shared" si="29"/>
        <v>-5</v>
      </c>
      <c r="BT17" s="154">
        <f>SUM(BT7:BT16)</f>
        <v>63757877</v>
      </c>
      <c r="BU17" s="805">
        <f>SUM(BU7:BU16)</f>
        <v>56934050</v>
      </c>
      <c r="BV17" s="176">
        <f t="shared" si="30"/>
        <v>12</v>
      </c>
      <c r="BW17" s="369">
        <f t="shared" ref="BW17:CB17" si="32">SUM(BW7:BW16)</f>
        <v>22161177</v>
      </c>
      <c r="BX17" s="844">
        <f t="shared" si="32"/>
        <v>20641700</v>
      </c>
      <c r="BY17" s="369">
        <f t="shared" si="32"/>
        <v>0</v>
      </c>
      <c r="BZ17" s="853">
        <f t="shared" si="32"/>
        <v>0</v>
      </c>
      <c r="CA17" s="231">
        <f t="shared" si="32"/>
        <v>452595935</v>
      </c>
      <c r="CB17" s="836">
        <f t="shared" si="32"/>
        <v>425852547</v>
      </c>
      <c r="CC17" s="203">
        <f t="shared" si="31"/>
        <v>6.3</v>
      </c>
      <c r="CD17" s="337">
        <f t="shared" si="4"/>
        <v>0</v>
      </c>
      <c r="CE17" s="370">
        <f>SUM(CE7:CE16)</f>
        <v>173135</v>
      </c>
      <c r="CF17" s="337"/>
      <c r="CG17" s="339">
        <f t="shared" si="2"/>
        <v>30031663</v>
      </c>
      <c r="CH17" s="339">
        <f t="shared" si="3"/>
        <v>31383174</v>
      </c>
      <c r="CI17" s="337"/>
      <c r="CO17" s="337"/>
      <c r="CP17" s="337"/>
      <c r="CQ17" s="337"/>
      <c r="CR17" s="337"/>
      <c r="CS17" s="337"/>
      <c r="CT17" s="337"/>
      <c r="CU17" s="337"/>
      <c r="CV17" s="337"/>
      <c r="CW17" s="337"/>
      <c r="CX17" s="337"/>
      <c r="CY17" s="337"/>
      <c r="CZ17" s="337"/>
      <c r="DA17" s="337"/>
      <c r="DB17" s="337"/>
      <c r="DC17" s="337"/>
    </row>
    <row r="18" spans="1:107" s="265" customFormat="1" ht="27.75" customHeight="1" thickTop="1" x14ac:dyDescent="0.15">
      <c r="B18" s="330" t="s">
        <v>12</v>
      </c>
      <c r="C18" s="736">
        <v>386593</v>
      </c>
      <c r="D18" s="783">
        <v>376048</v>
      </c>
      <c r="E18" s="331">
        <f t="shared" si="7"/>
        <v>2.8</v>
      </c>
      <c r="F18" s="744">
        <v>170334</v>
      </c>
      <c r="G18" s="792">
        <v>174010</v>
      </c>
      <c r="H18" s="139">
        <f t="shared" si="8"/>
        <v>-2.1</v>
      </c>
      <c r="I18" s="744">
        <v>22961</v>
      </c>
      <c r="J18" s="792">
        <v>14555</v>
      </c>
      <c r="K18" s="139">
        <f t="shared" si="9"/>
        <v>57.8</v>
      </c>
      <c r="L18" s="138">
        <v>169980</v>
      </c>
      <c r="M18" s="792">
        <v>164332</v>
      </c>
      <c r="N18" s="140">
        <f t="shared" si="10"/>
        <v>3.4</v>
      </c>
      <c r="O18" s="136">
        <v>9560</v>
      </c>
      <c r="P18" s="801">
        <v>9818</v>
      </c>
      <c r="Q18" s="120">
        <f t="shared" si="11"/>
        <v>-2.6</v>
      </c>
      <c r="R18" s="136">
        <v>3072</v>
      </c>
      <c r="S18" s="801">
        <v>2888</v>
      </c>
      <c r="T18" s="120">
        <f t="shared" si="12"/>
        <v>6.4</v>
      </c>
      <c r="U18" s="136">
        <v>693386</v>
      </c>
      <c r="V18" s="801">
        <v>656752</v>
      </c>
      <c r="W18" s="172">
        <f t="shared" si="13"/>
        <v>5.6</v>
      </c>
      <c r="X18" s="137">
        <v>636077</v>
      </c>
      <c r="Y18" s="811">
        <v>600757</v>
      </c>
      <c r="Z18" s="128">
        <f t="shared" si="14"/>
        <v>5.9</v>
      </c>
      <c r="AA18" s="180">
        <v>57308</v>
      </c>
      <c r="AB18" s="783">
        <v>55995</v>
      </c>
      <c r="AC18" s="900">
        <f t="shared" si="15"/>
        <v>2.2999999999999998</v>
      </c>
      <c r="AD18" s="909">
        <v>1</v>
      </c>
      <c r="AE18" s="783">
        <v>0</v>
      </c>
      <c r="AF18" s="186" t="s">
        <v>330</v>
      </c>
      <c r="AG18" s="182">
        <v>31414</v>
      </c>
      <c r="AH18" s="801">
        <v>28493</v>
      </c>
      <c r="AI18" s="183">
        <f t="shared" si="17"/>
        <v>10.3</v>
      </c>
      <c r="AJ18" s="184">
        <f>C18+O18+R18+U18+AG18</f>
        <v>1124025</v>
      </c>
      <c r="AK18" s="801">
        <v>1073999</v>
      </c>
      <c r="AL18" s="128">
        <f t="shared" si="18"/>
        <v>4.7</v>
      </c>
      <c r="AM18" s="1143">
        <v>0</v>
      </c>
      <c r="AN18" s="828">
        <v>0</v>
      </c>
      <c r="AO18" s="371" t="str">
        <f t="shared" si="19"/>
        <v xml:space="preserve"> </v>
      </c>
      <c r="AP18" s="262">
        <v>2060</v>
      </c>
      <c r="AQ18" s="832">
        <v>189</v>
      </c>
      <c r="AR18" s="334">
        <f t="shared" si="20"/>
        <v>989.9</v>
      </c>
      <c r="AS18" s="333">
        <v>53715</v>
      </c>
      <c r="AT18" s="832">
        <v>55338</v>
      </c>
      <c r="AU18" s="334">
        <f t="shared" si="21"/>
        <v>-2.9</v>
      </c>
      <c r="AV18" s="333">
        <v>1235</v>
      </c>
      <c r="AW18" s="832">
        <v>1090</v>
      </c>
      <c r="AX18" s="334">
        <f t="shared" si="22"/>
        <v>13.3</v>
      </c>
      <c r="AY18" s="333">
        <v>189174</v>
      </c>
      <c r="AZ18" s="832">
        <v>117954</v>
      </c>
      <c r="BA18" s="918">
        <f t="shared" si="23"/>
        <v>60.4</v>
      </c>
      <c r="BB18" s="1149">
        <v>76966</v>
      </c>
      <c r="BC18" s="832">
        <v>101226</v>
      </c>
      <c r="BD18" s="334">
        <f t="shared" si="24"/>
        <v>-24</v>
      </c>
      <c r="BE18" s="333">
        <v>8132</v>
      </c>
      <c r="BF18" s="832">
        <v>9644</v>
      </c>
      <c r="BG18" s="334">
        <f t="shared" si="25"/>
        <v>-15.7</v>
      </c>
      <c r="BH18" s="333">
        <v>100</v>
      </c>
      <c r="BI18" s="832">
        <v>630</v>
      </c>
      <c r="BJ18" s="334">
        <f t="shared" si="26"/>
        <v>-84.1</v>
      </c>
      <c r="BK18" s="333">
        <v>0</v>
      </c>
      <c r="BL18" s="832">
        <v>0</v>
      </c>
      <c r="BM18" s="1201" t="s">
        <v>327</v>
      </c>
      <c r="BN18" s="333">
        <v>103713</v>
      </c>
      <c r="BO18" s="832">
        <v>95209</v>
      </c>
      <c r="BP18" s="334">
        <f t="shared" si="28"/>
        <v>8.9</v>
      </c>
      <c r="BQ18" s="333">
        <v>26593</v>
      </c>
      <c r="BR18" s="832">
        <v>20336</v>
      </c>
      <c r="BS18" s="335">
        <f t="shared" si="29"/>
        <v>30.8</v>
      </c>
      <c r="BT18" s="136">
        <v>116499</v>
      </c>
      <c r="BU18" s="801">
        <v>109333</v>
      </c>
      <c r="BV18" s="172">
        <f t="shared" si="30"/>
        <v>6.6</v>
      </c>
      <c r="BW18" s="336">
        <v>74999</v>
      </c>
      <c r="BX18" s="840">
        <v>81833</v>
      </c>
      <c r="BY18" s="336">
        <v>0</v>
      </c>
      <c r="BZ18" s="849">
        <v>0</v>
      </c>
      <c r="CA18" s="233">
        <v>1702212</v>
      </c>
      <c r="CB18" s="862">
        <v>1584948</v>
      </c>
      <c r="CC18" s="234">
        <f t="shared" si="31"/>
        <v>7.4</v>
      </c>
      <c r="CD18" s="337">
        <f t="shared" si="4"/>
        <v>0</v>
      </c>
      <c r="CE18" s="372">
        <v>0</v>
      </c>
      <c r="CF18" s="337"/>
      <c r="CG18" s="339">
        <f t="shared" si="2"/>
        <v>138538</v>
      </c>
      <c r="CH18" s="339">
        <f t="shared" si="3"/>
        <v>125819</v>
      </c>
      <c r="CI18" s="337"/>
      <c r="CJ18" s="337">
        <v>4568</v>
      </c>
      <c r="CK18" s="337">
        <v>165766</v>
      </c>
      <c r="CL18" s="337">
        <f>CJ18+CK18</f>
        <v>170334</v>
      </c>
      <c r="CM18" s="337">
        <v>4453</v>
      </c>
      <c r="CN18" s="337">
        <v>18508</v>
      </c>
      <c r="CO18" s="337">
        <f t="shared" si="6"/>
        <v>22961</v>
      </c>
      <c r="CP18" s="337"/>
      <c r="CQ18" s="337"/>
      <c r="CR18" s="337"/>
      <c r="CS18" s="337"/>
      <c r="CT18" s="337"/>
      <c r="CU18" s="337"/>
      <c r="CV18" s="337"/>
      <c r="CW18" s="337"/>
      <c r="CX18" s="337"/>
      <c r="CY18" s="337"/>
      <c r="CZ18" s="337"/>
      <c r="DA18" s="337"/>
      <c r="DB18" s="337"/>
      <c r="DC18" s="337"/>
    </row>
    <row r="19" spans="1:107" s="265" customFormat="1" ht="27.75" customHeight="1" x14ac:dyDescent="0.15">
      <c r="B19" s="340" t="s">
        <v>13</v>
      </c>
      <c r="C19" s="737">
        <v>2720614</v>
      </c>
      <c r="D19" s="784">
        <v>2746734</v>
      </c>
      <c r="E19" s="341">
        <f t="shared" si="7"/>
        <v>-1</v>
      </c>
      <c r="F19" s="745">
        <v>959322</v>
      </c>
      <c r="G19" s="793">
        <v>962001</v>
      </c>
      <c r="H19" s="118">
        <f t="shared" si="8"/>
        <v>-0.3</v>
      </c>
      <c r="I19" s="745">
        <v>356213</v>
      </c>
      <c r="J19" s="793">
        <v>433608</v>
      </c>
      <c r="K19" s="118">
        <f t="shared" si="9"/>
        <v>-17.8</v>
      </c>
      <c r="L19" s="143">
        <v>1219060</v>
      </c>
      <c r="M19" s="793">
        <v>1184573</v>
      </c>
      <c r="N19" s="144">
        <f t="shared" si="10"/>
        <v>2.9</v>
      </c>
      <c r="O19" s="141">
        <v>115841</v>
      </c>
      <c r="P19" s="802">
        <v>121164</v>
      </c>
      <c r="Q19" s="121">
        <f t="shared" si="11"/>
        <v>-4.4000000000000004</v>
      </c>
      <c r="R19" s="141">
        <v>10280</v>
      </c>
      <c r="S19" s="802">
        <v>11032</v>
      </c>
      <c r="T19" s="121">
        <f t="shared" si="12"/>
        <v>-6.8</v>
      </c>
      <c r="U19" s="141">
        <v>3333883</v>
      </c>
      <c r="V19" s="802">
        <v>3519821</v>
      </c>
      <c r="W19" s="173">
        <f t="shared" si="13"/>
        <v>-5.3</v>
      </c>
      <c r="X19" s="142">
        <v>2770749</v>
      </c>
      <c r="Y19" s="812">
        <v>2957617</v>
      </c>
      <c r="Z19" s="129">
        <f t="shared" si="14"/>
        <v>-6.3</v>
      </c>
      <c r="AA19" s="185">
        <v>563119</v>
      </c>
      <c r="AB19" s="784">
        <v>562197</v>
      </c>
      <c r="AC19" s="901">
        <f t="shared" si="15"/>
        <v>0.2</v>
      </c>
      <c r="AD19" s="910">
        <v>15</v>
      </c>
      <c r="AE19" s="784">
        <v>7</v>
      </c>
      <c r="AF19" s="186">
        <f t="shared" si="16"/>
        <v>114.3</v>
      </c>
      <c r="AG19" s="187">
        <v>253381</v>
      </c>
      <c r="AH19" s="802">
        <v>239690</v>
      </c>
      <c r="AI19" s="188">
        <f t="shared" si="17"/>
        <v>5.7</v>
      </c>
      <c r="AJ19" s="189">
        <f>C19+O19+R19+U19+AG19</f>
        <v>6433999</v>
      </c>
      <c r="AK19" s="802">
        <v>6638441</v>
      </c>
      <c r="AL19" s="129">
        <f t="shared" si="18"/>
        <v>-3.1</v>
      </c>
      <c r="AM19" s="1141">
        <v>2483</v>
      </c>
      <c r="AN19" s="824">
        <v>2462</v>
      </c>
      <c r="AO19" s="342">
        <f t="shared" si="19"/>
        <v>0.9</v>
      </c>
      <c r="AP19" s="278">
        <v>154855</v>
      </c>
      <c r="AQ19" s="833">
        <v>141368</v>
      </c>
      <c r="AR19" s="343">
        <f t="shared" si="20"/>
        <v>9.5</v>
      </c>
      <c r="AS19" s="235">
        <v>202524</v>
      </c>
      <c r="AT19" s="833">
        <v>209792</v>
      </c>
      <c r="AU19" s="343">
        <f t="shared" si="21"/>
        <v>-3.5</v>
      </c>
      <c r="AV19" s="235">
        <v>10543</v>
      </c>
      <c r="AW19" s="833">
        <v>10788</v>
      </c>
      <c r="AX19" s="343">
        <f t="shared" si="22"/>
        <v>-2.2999999999999998</v>
      </c>
      <c r="AY19" s="235">
        <v>2067675</v>
      </c>
      <c r="AZ19" s="833">
        <v>704408</v>
      </c>
      <c r="BA19" s="919">
        <f t="shared" si="23"/>
        <v>193.5</v>
      </c>
      <c r="BB19" s="1150">
        <v>680795</v>
      </c>
      <c r="BC19" s="833">
        <v>666418</v>
      </c>
      <c r="BD19" s="343">
        <f t="shared" si="24"/>
        <v>2.2000000000000002</v>
      </c>
      <c r="BE19" s="235">
        <v>8634</v>
      </c>
      <c r="BF19" s="833">
        <v>5331</v>
      </c>
      <c r="BG19" s="343">
        <f t="shared" si="25"/>
        <v>62</v>
      </c>
      <c r="BH19" s="235">
        <v>36181</v>
      </c>
      <c r="BI19" s="833">
        <v>5446</v>
      </c>
      <c r="BJ19" s="343">
        <f t="shared" si="26"/>
        <v>564.4</v>
      </c>
      <c r="BK19" s="235">
        <v>1020</v>
      </c>
      <c r="BL19" s="833">
        <v>7811</v>
      </c>
      <c r="BM19" s="343">
        <f t="shared" si="27"/>
        <v>-86.9</v>
      </c>
      <c r="BN19" s="235">
        <v>272579</v>
      </c>
      <c r="BO19" s="833">
        <v>248253</v>
      </c>
      <c r="BP19" s="343">
        <f t="shared" si="28"/>
        <v>9.8000000000000007</v>
      </c>
      <c r="BQ19" s="235">
        <v>360074</v>
      </c>
      <c r="BR19" s="833">
        <v>427854</v>
      </c>
      <c r="BS19" s="344">
        <f t="shared" si="29"/>
        <v>-15.8</v>
      </c>
      <c r="BT19" s="141">
        <v>1450619</v>
      </c>
      <c r="BU19" s="802">
        <v>885638</v>
      </c>
      <c r="BV19" s="173">
        <f t="shared" si="30"/>
        <v>63.8</v>
      </c>
      <c r="BW19" s="345">
        <v>428119</v>
      </c>
      <c r="BX19" s="841">
        <v>455938</v>
      </c>
      <c r="BY19" s="345">
        <v>0</v>
      </c>
      <c r="BZ19" s="850">
        <v>0</v>
      </c>
      <c r="CA19" s="228">
        <v>11681981</v>
      </c>
      <c r="CB19" s="833">
        <v>9954010</v>
      </c>
      <c r="CC19" s="186">
        <f t="shared" si="31"/>
        <v>17.399999999999999</v>
      </c>
      <c r="CD19" s="337">
        <f t="shared" si="4"/>
        <v>0</v>
      </c>
      <c r="CE19" s="346">
        <v>2483</v>
      </c>
      <c r="CF19" s="337"/>
      <c r="CG19" s="339">
        <f t="shared" si="2"/>
        <v>679951</v>
      </c>
      <c r="CH19" s="339">
        <f t="shared" si="3"/>
        <v>689346</v>
      </c>
      <c r="CI19" s="337"/>
      <c r="CJ19" s="337">
        <v>34316</v>
      </c>
      <c r="CK19" s="337">
        <v>925006</v>
      </c>
      <c r="CL19" s="337">
        <f>CJ19+CK19</f>
        <v>959322</v>
      </c>
      <c r="CM19" s="337">
        <v>53847</v>
      </c>
      <c r="CN19" s="337">
        <v>302366</v>
      </c>
      <c r="CO19" s="337">
        <f t="shared" si="6"/>
        <v>356213</v>
      </c>
      <c r="CP19" s="337"/>
      <c r="CQ19" s="337"/>
      <c r="CR19" s="337"/>
      <c r="CS19" s="337"/>
      <c r="CT19" s="337"/>
      <c r="CU19" s="337"/>
      <c r="CV19" s="337"/>
      <c r="CW19" s="337"/>
      <c r="CX19" s="337"/>
      <c r="CY19" s="337"/>
      <c r="CZ19" s="337"/>
      <c r="DA19" s="337"/>
      <c r="DB19" s="337"/>
      <c r="DC19" s="337"/>
    </row>
    <row r="20" spans="1:107" s="265" customFormat="1" ht="27.75" customHeight="1" x14ac:dyDescent="0.15">
      <c r="B20" s="347" t="s">
        <v>14</v>
      </c>
      <c r="C20" s="741">
        <v>3049554</v>
      </c>
      <c r="D20" s="788">
        <v>3032401</v>
      </c>
      <c r="E20" s="373">
        <f t="shared" si="7"/>
        <v>0.6</v>
      </c>
      <c r="F20" s="749">
        <v>1198014</v>
      </c>
      <c r="G20" s="797">
        <v>1203681</v>
      </c>
      <c r="H20" s="162">
        <f t="shared" si="8"/>
        <v>-0.5</v>
      </c>
      <c r="I20" s="749">
        <v>158167</v>
      </c>
      <c r="J20" s="797">
        <v>162832</v>
      </c>
      <c r="K20" s="162">
        <f t="shared" si="9"/>
        <v>-2.9</v>
      </c>
      <c r="L20" s="161">
        <v>1433154</v>
      </c>
      <c r="M20" s="797">
        <v>1434820</v>
      </c>
      <c r="N20" s="163">
        <f t="shared" si="10"/>
        <v>-0.1</v>
      </c>
      <c r="O20" s="159">
        <v>128107</v>
      </c>
      <c r="P20" s="806">
        <v>134176</v>
      </c>
      <c r="Q20" s="125">
        <f t="shared" si="11"/>
        <v>-4.5</v>
      </c>
      <c r="R20" s="159">
        <v>17134</v>
      </c>
      <c r="S20" s="806">
        <v>18146</v>
      </c>
      <c r="T20" s="125">
        <f t="shared" si="12"/>
        <v>-5.6</v>
      </c>
      <c r="U20" s="159">
        <v>3682033</v>
      </c>
      <c r="V20" s="806">
        <v>3719332</v>
      </c>
      <c r="W20" s="177">
        <f t="shared" si="13"/>
        <v>-1</v>
      </c>
      <c r="X20" s="160">
        <v>3323258</v>
      </c>
      <c r="Y20" s="816">
        <v>3360006</v>
      </c>
      <c r="Z20" s="133">
        <f t="shared" si="14"/>
        <v>-1.1000000000000001</v>
      </c>
      <c r="AA20" s="207">
        <v>358775</v>
      </c>
      <c r="AB20" s="788">
        <v>358746</v>
      </c>
      <c r="AC20" s="905" t="str">
        <f t="shared" si="15"/>
        <v xml:space="preserve">    0.0</v>
      </c>
      <c r="AD20" s="914">
        <v>0</v>
      </c>
      <c r="AE20" s="788">
        <v>580</v>
      </c>
      <c r="AF20" s="208" t="str">
        <f t="shared" si="16"/>
        <v xml:space="preserve"> 皆  減</v>
      </c>
      <c r="AG20" s="209">
        <v>308695</v>
      </c>
      <c r="AH20" s="806">
        <v>290555</v>
      </c>
      <c r="AI20" s="210">
        <f t="shared" si="17"/>
        <v>6.2</v>
      </c>
      <c r="AJ20" s="211">
        <f>C20+O20+R20+U20+AG20</f>
        <v>7185523</v>
      </c>
      <c r="AK20" s="806">
        <v>7194610</v>
      </c>
      <c r="AL20" s="133">
        <f t="shared" si="18"/>
        <v>-0.1</v>
      </c>
      <c r="AM20" s="1141">
        <v>3462</v>
      </c>
      <c r="AN20" s="829">
        <v>3436</v>
      </c>
      <c r="AO20" s="374">
        <f t="shared" si="19"/>
        <v>0.8</v>
      </c>
      <c r="AP20" s="375">
        <v>118227</v>
      </c>
      <c r="AQ20" s="837">
        <v>136559</v>
      </c>
      <c r="AR20" s="376">
        <f t="shared" si="20"/>
        <v>-13.4</v>
      </c>
      <c r="AS20" s="236">
        <v>261039</v>
      </c>
      <c r="AT20" s="837">
        <v>271570</v>
      </c>
      <c r="AU20" s="376">
        <f t="shared" si="21"/>
        <v>-3.9</v>
      </c>
      <c r="AV20" s="236">
        <v>14181</v>
      </c>
      <c r="AW20" s="837">
        <v>13001</v>
      </c>
      <c r="AX20" s="376">
        <f t="shared" si="22"/>
        <v>9.1</v>
      </c>
      <c r="AY20" s="236">
        <v>2452693</v>
      </c>
      <c r="AZ20" s="837">
        <v>1144041</v>
      </c>
      <c r="BA20" s="923">
        <f t="shared" si="23"/>
        <v>114.4</v>
      </c>
      <c r="BB20" s="1154">
        <v>860694</v>
      </c>
      <c r="BC20" s="837">
        <v>717491</v>
      </c>
      <c r="BD20" s="376">
        <f t="shared" si="24"/>
        <v>20</v>
      </c>
      <c r="BE20" s="236">
        <v>12207</v>
      </c>
      <c r="BF20" s="837">
        <v>35312</v>
      </c>
      <c r="BG20" s="376">
        <f t="shared" si="25"/>
        <v>-65.400000000000006</v>
      </c>
      <c r="BH20" s="236">
        <v>8756</v>
      </c>
      <c r="BI20" s="837">
        <v>32829</v>
      </c>
      <c r="BJ20" s="376">
        <f t="shared" si="26"/>
        <v>-73.3</v>
      </c>
      <c r="BK20" s="236">
        <v>345631</v>
      </c>
      <c r="BL20" s="837">
        <v>440307</v>
      </c>
      <c r="BM20" s="376">
        <f t="shared" si="27"/>
        <v>-21.5</v>
      </c>
      <c r="BN20" s="236">
        <v>681692</v>
      </c>
      <c r="BO20" s="837">
        <v>942070</v>
      </c>
      <c r="BP20" s="376">
        <f t="shared" si="28"/>
        <v>-27.6</v>
      </c>
      <c r="BQ20" s="236">
        <v>517667</v>
      </c>
      <c r="BR20" s="837">
        <v>500691</v>
      </c>
      <c r="BS20" s="377">
        <f t="shared" si="29"/>
        <v>3.4</v>
      </c>
      <c r="BT20" s="159">
        <v>2133189</v>
      </c>
      <c r="BU20" s="806">
        <v>1612014</v>
      </c>
      <c r="BV20" s="177">
        <f t="shared" si="30"/>
        <v>32.299999999999997</v>
      </c>
      <c r="BW20" s="378">
        <v>513489</v>
      </c>
      <c r="BX20" s="845">
        <v>519714</v>
      </c>
      <c r="BY20" s="378">
        <v>0</v>
      </c>
      <c r="BZ20" s="854">
        <v>0</v>
      </c>
      <c r="CA20" s="228">
        <v>14594961</v>
      </c>
      <c r="CB20" s="833">
        <v>13043931</v>
      </c>
      <c r="CC20" s="186">
        <f t="shared" si="31"/>
        <v>11.9</v>
      </c>
      <c r="CD20" s="337">
        <f t="shared" si="4"/>
        <v>0</v>
      </c>
      <c r="CE20" s="346">
        <v>3462</v>
      </c>
      <c r="CF20" s="337"/>
      <c r="CG20" s="339">
        <f t="shared" si="2"/>
        <v>1223784</v>
      </c>
      <c r="CH20" s="339">
        <f t="shared" si="3"/>
        <v>1514338</v>
      </c>
      <c r="CI20" s="337"/>
      <c r="CJ20" s="337">
        <v>42185</v>
      </c>
      <c r="CK20" s="337">
        <v>1155829</v>
      </c>
      <c r="CL20" s="337">
        <f>CJ20+CK20</f>
        <v>1198014</v>
      </c>
      <c r="CM20" s="337">
        <v>65328</v>
      </c>
      <c r="CN20" s="337">
        <v>92839</v>
      </c>
      <c r="CO20" s="337">
        <f t="shared" si="6"/>
        <v>158167</v>
      </c>
      <c r="CP20" s="337"/>
      <c r="CQ20" s="337"/>
      <c r="CR20" s="337"/>
      <c r="CS20" s="337"/>
      <c r="CT20" s="337"/>
      <c r="CU20" s="337"/>
      <c r="CV20" s="337"/>
      <c r="CW20" s="337"/>
      <c r="CX20" s="337"/>
      <c r="CY20" s="337"/>
      <c r="CZ20" s="337"/>
      <c r="DA20" s="337"/>
      <c r="DB20" s="337"/>
      <c r="DC20" s="337"/>
    </row>
    <row r="21" spans="1:107" s="265" customFormat="1" ht="27.75" customHeight="1" x14ac:dyDescent="0.15">
      <c r="B21" s="340" t="s">
        <v>15</v>
      </c>
      <c r="C21" s="737">
        <v>3477290</v>
      </c>
      <c r="D21" s="784">
        <v>3442670</v>
      </c>
      <c r="E21" s="341">
        <f t="shared" si="7"/>
        <v>1</v>
      </c>
      <c r="F21" s="745">
        <v>1322647</v>
      </c>
      <c r="G21" s="793">
        <v>1239074</v>
      </c>
      <c r="H21" s="118">
        <f t="shared" si="8"/>
        <v>6.7</v>
      </c>
      <c r="I21" s="745">
        <v>183227</v>
      </c>
      <c r="J21" s="793">
        <v>248305</v>
      </c>
      <c r="K21" s="118">
        <f t="shared" si="9"/>
        <v>-26.2</v>
      </c>
      <c r="L21" s="143">
        <v>1752539</v>
      </c>
      <c r="M21" s="793">
        <v>1750472</v>
      </c>
      <c r="N21" s="144">
        <f t="shared" si="10"/>
        <v>0.1</v>
      </c>
      <c r="O21" s="141">
        <v>158722</v>
      </c>
      <c r="P21" s="802">
        <v>166266</v>
      </c>
      <c r="Q21" s="121">
        <f t="shared" si="11"/>
        <v>-4.5</v>
      </c>
      <c r="R21" s="141">
        <v>10717</v>
      </c>
      <c r="S21" s="802">
        <v>11233</v>
      </c>
      <c r="T21" s="121">
        <f t="shared" si="12"/>
        <v>-4.5999999999999996</v>
      </c>
      <c r="U21" s="141">
        <v>2886044</v>
      </c>
      <c r="V21" s="802">
        <v>3044396</v>
      </c>
      <c r="W21" s="173">
        <f t="shared" si="13"/>
        <v>-5.2</v>
      </c>
      <c r="X21" s="142">
        <v>2552731</v>
      </c>
      <c r="Y21" s="812">
        <v>2693375</v>
      </c>
      <c r="Z21" s="129">
        <f t="shared" si="14"/>
        <v>-5.2</v>
      </c>
      <c r="AA21" s="185">
        <v>333302</v>
      </c>
      <c r="AB21" s="784">
        <v>351021</v>
      </c>
      <c r="AC21" s="901">
        <f t="shared" si="15"/>
        <v>-5</v>
      </c>
      <c r="AD21" s="910">
        <v>11</v>
      </c>
      <c r="AE21" s="784">
        <v>0</v>
      </c>
      <c r="AF21" s="186" t="s">
        <v>330</v>
      </c>
      <c r="AG21" s="187">
        <v>313862</v>
      </c>
      <c r="AH21" s="802">
        <v>296996</v>
      </c>
      <c r="AI21" s="188">
        <f t="shared" si="17"/>
        <v>5.7</v>
      </c>
      <c r="AJ21" s="189">
        <f>C21+O21+R21+U21+AG21</f>
        <v>6846635</v>
      </c>
      <c r="AK21" s="802">
        <v>6961561</v>
      </c>
      <c r="AL21" s="129">
        <f t="shared" si="18"/>
        <v>-1.7</v>
      </c>
      <c r="AM21" s="1141">
        <v>4001</v>
      </c>
      <c r="AN21" s="824">
        <v>4190</v>
      </c>
      <c r="AO21" s="342">
        <f t="shared" si="19"/>
        <v>-4.5</v>
      </c>
      <c r="AP21" s="278">
        <v>96001</v>
      </c>
      <c r="AQ21" s="833">
        <v>89058</v>
      </c>
      <c r="AR21" s="343">
        <f t="shared" si="20"/>
        <v>7.8</v>
      </c>
      <c r="AS21" s="235">
        <v>300437</v>
      </c>
      <c r="AT21" s="833">
        <v>306217</v>
      </c>
      <c r="AU21" s="343">
        <f t="shared" si="21"/>
        <v>-1.9</v>
      </c>
      <c r="AV21" s="235">
        <v>20823</v>
      </c>
      <c r="AW21" s="833">
        <v>22911</v>
      </c>
      <c r="AX21" s="343">
        <f t="shared" si="22"/>
        <v>-9.1</v>
      </c>
      <c r="AY21" s="235">
        <v>1517620</v>
      </c>
      <c r="AZ21" s="833">
        <v>778419</v>
      </c>
      <c r="BA21" s="919">
        <f t="shared" si="23"/>
        <v>95</v>
      </c>
      <c r="BB21" s="1150">
        <v>667708</v>
      </c>
      <c r="BC21" s="833">
        <v>625273</v>
      </c>
      <c r="BD21" s="343">
        <f t="shared" si="24"/>
        <v>6.8</v>
      </c>
      <c r="BE21" s="235">
        <v>134136</v>
      </c>
      <c r="BF21" s="833">
        <v>83163</v>
      </c>
      <c r="BG21" s="343">
        <f t="shared" si="25"/>
        <v>61.3</v>
      </c>
      <c r="BH21" s="235">
        <v>34830</v>
      </c>
      <c r="BI21" s="833">
        <v>6536</v>
      </c>
      <c r="BJ21" s="343">
        <f t="shared" si="26"/>
        <v>432.9</v>
      </c>
      <c r="BK21" s="235">
        <v>68653</v>
      </c>
      <c r="BL21" s="833">
        <v>197732</v>
      </c>
      <c r="BM21" s="343">
        <f t="shared" si="27"/>
        <v>-65.3</v>
      </c>
      <c r="BN21" s="235">
        <v>648312</v>
      </c>
      <c r="BO21" s="833">
        <v>631756</v>
      </c>
      <c r="BP21" s="343">
        <f t="shared" si="28"/>
        <v>2.6</v>
      </c>
      <c r="BQ21" s="235">
        <v>385122</v>
      </c>
      <c r="BR21" s="833">
        <v>460773</v>
      </c>
      <c r="BS21" s="344">
        <f t="shared" si="29"/>
        <v>-16.399999999999999</v>
      </c>
      <c r="BT21" s="141">
        <v>1785392</v>
      </c>
      <c r="BU21" s="802">
        <v>971806</v>
      </c>
      <c r="BV21" s="173">
        <f t="shared" si="30"/>
        <v>83.7</v>
      </c>
      <c r="BW21" s="345">
        <v>533292</v>
      </c>
      <c r="BX21" s="841">
        <v>566606</v>
      </c>
      <c r="BY21" s="345">
        <v>0</v>
      </c>
      <c r="BZ21" s="850">
        <v>0</v>
      </c>
      <c r="CA21" s="228">
        <v>12509670</v>
      </c>
      <c r="CB21" s="833">
        <v>11139395</v>
      </c>
      <c r="CC21" s="186">
        <f t="shared" si="31"/>
        <v>12.3</v>
      </c>
      <c r="CD21" s="337">
        <f t="shared" si="4"/>
        <v>0</v>
      </c>
      <c r="CE21" s="346">
        <v>4001</v>
      </c>
      <c r="CF21" s="337"/>
      <c r="CG21" s="339">
        <f t="shared" si="2"/>
        <v>1206401</v>
      </c>
      <c r="CH21" s="339">
        <f t="shared" si="3"/>
        <v>1186418</v>
      </c>
      <c r="CI21" s="337"/>
      <c r="CJ21" s="337">
        <v>42828</v>
      </c>
      <c r="CK21" s="337">
        <v>1279819</v>
      </c>
      <c r="CL21" s="337">
        <f>CJ21+CK21</f>
        <v>1322647</v>
      </c>
      <c r="CM21" s="337">
        <v>62701</v>
      </c>
      <c r="CN21" s="337">
        <v>120526</v>
      </c>
      <c r="CO21" s="337">
        <f t="shared" si="6"/>
        <v>183227</v>
      </c>
      <c r="CP21" s="337"/>
      <c r="CQ21" s="337"/>
      <c r="CR21" s="337"/>
      <c r="CS21" s="337"/>
      <c r="CT21" s="337"/>
      <c r="CU21" s="337"/>
      <c r="CV21" s="337"/>
      <c r="CW21" s="337"/>
      <c r="CX21" s="337"/>
      <c r="CY21" s="337"/>
      <c r="CZ21" s="337"/>
      <c r="DA21" s="337"/>
      <c r="DB21" s="337"/>
      <c r="DC21" s="337"/>
    </row>
    <row r="22" spans="1:107" s="265" customFormat="1" ht="27.75" customHeight="1" thickBot="1" x14ac:dyDescent="0.2">
      <c r="B22" s="379" t="s">
        <v>16</v>
      </c>
      <c r="C22" s="742">
        <v>1488042</v>
      </c>
      <c r="D22" s="789">
        <v>1516001</v>
      </c>
      <c r="E22" s="380">
        <f t="shared" si="7"/>
        <v>-1.8</v>
      </c>
      <c r="F22" s="750">
        <v>545894</v>
      </c>
      <c r="G22" s="798">
        <v>560093</v>
      </c>
      <c r="H22" s="167">
        <f t="shared" si="8"/>
        <v>-2.5</v>
      </c>
      <c r="I22" s="750">
        <v>46204</v>
      </c>
      <c r="J22" s="798">
        <v>51599</v>
      </c>
      <c r="K22" s="167">
        <f t="shared" si="9"/>
        <v>-10.5</v>
      </c>
      <c r="L22" s="166">
        <v>760379</v>
      </c>
      <c r="M22" s="798">
        <v>777042</v>
      </c>
      <c r="N22" s="168">
        <f t="shared" si="10"/>
        <v>-2.1</v>
      </c>
      <c r="O22" s="164">
        <v>66254</v>
      </c>
      <c r="P22" s="807">
        <v>69720</v>
      </c>
      <c r="Q22" s="126">
        <f t="shared" si="11"/>
        <v>-5</v>
      </c>
      <c r="R22" s="164">
        <v>3370</v>
      </c>
      <c r="S22" s="807">
        <v>3116</v>
      </c>
      <c r="T22" s="126">
        <f t="shared" si="12"/>
        <v>8.1999999999999993</v>
      </c>
      <c r="U22" s="164">
        <v>3152004</v>
      </c>
      <c r="V22" s="807">
        <v>3113933</v>
      </c>
      <c r="W22" s="178">
        <f t="shared" si="13"/>
        <v>1.2</v>
      </c>
      <c r="X22" s="165">
        <v>2664045</v>
      </c>
      <c r="Y22" s="817">
        <v>2596167</v>
      </c>
      <c r="Z22" s="134">
        <f t="shared" si="14"/>
        <v>2.6</v>
      </c>
      <c r="AA22" s="212">
        <v>487954</v>
      </c>
      <c r="AB22" s="789">
        <v>517766</v>
      </c>
      <c r="AC22" s="906">
        <f t="shared" si="15"/>
        <v>-5.8</v>
      </c>
      <c r="AD22" s="915">
        <v>5</v>
      </c>
      <c r="AE22" s="789">
        <v>0</v>
      </c>
      <c r="AF22" s="186" t="s">
        <v>330</v>
      </c>
      <c r="AG22" s="213">
        <v>157811</v>
      </c>
      <c r="AH22" s="807">
        <v>151284</v>
      </c>
      <c r="AI22" s="214">
        <f t="shared" si="17"/>
        <v>4.3</v>
      </c>
      <c r="AJ22" s="215">
        <f>C22+O22+R22+U22+AG22</f>
        <v>4867481</v>
      </c>
      <c r="AK22" s="807">
        <v>4854054</v>
      </c>
      <c r="AL22" s="134">
        <f t="shared" si="18"/>
        <v>0.3</v>
      </c>
      <c r="AM22" s="1144">
        <v>1510</v>
      </c>
      <c r="AN22" s="829">
        <v>1762</v>
      </c>
      <c r="AO22" s="374">
        <f t="shared" si="19"/>
        <v>-14.3</v>
      </c>
      <c r="AP22" s="328">
        <v>37818</v>
      </c>
      <c r="AQ22" s="838">
        <v>37292</v>
      </c>
      <c r="AR22" s="382">
        <f t="shared" si="20"/>
        <v>1.4</v>
      </c>
      <c r="AS22" s="381">
        <v>120027</v>
      </c>
      <c r="AT22" s="838">
        <v>116120</v>
      </c>
      <c r="AU22" s="382">
        <f t="shared" si="21"/>
        <v>3.4</v>
      </c>
      <c r="AV22" s="381">
        <v>74432</v>
      </c>
      <c r="AW22" s="838">
        <v>80072</v>
      </c>
      <c r="AX22" s="382">
        <f t="shared" si="22"/>
        <v>-7</v>
      </c>
      <c r="AY22" s="381">
        <v>476768</v>
      </c>
      <c r="AZ22" s="838">
        <v>250920</v>
      </c>
      <c r="BA22" s="924">
        <f t="shared" si="23"/>
        <v>90</v>
      </c>
      <c r="BB22" s="1155">
        <v>687064</v>
      </c>
      <c r="BC22" s="838">
        <v>500295</v>
      </c>
      <c r="BD22" s="382">
        <f t="shared" si="24"/>
        <v>37.299999999999997</v>
      </c>
      <c r="BE22" s="381">
        <v>66775</v>
      </c>
      <c r="BF22" s="838">
        <v>58343</v>
      </c>
      <c r="BG22" s="382">
        <f t="shared" si="25"/>
        <v>14.5</v>
      </c>
      <c r="BH22" s="381">
        <v>1208</v>
      </c>
      <c r="BI22" s="838">
        <v>378</v>
      </c>
      <c r="BJ22" s="382">
        <f t="shared" si="26"/>
        <v>219.6</v>
      </c>
      <c r="BK22" s="381">
        <v>454472</v>
      </c>
      <c r="BL22" s="838">
        <v>729504</v>
      </c>
      <c r="BM22" s="382">
        <f t="shared" si="27"/>
        <v>-37.700000000000003</v>
      </c>
      <c r="BN22" s="381">
        <v>600253</v>
      </c>
      <c r="BO22" s="838">
        <v>706871</v>
      </c>
      <c r="BP22" s="382">
        <f t="shared" si="28"/>
        <v>-15.1</v>
      </c>
      <c r="BQ22" s="381">
        <v>292888</v>
      </c>
      <c r="BR22" s="838">
        <v>285610</v>
      </c>
      <c r="BS22" s="383">
        <f t="shared" si="29"/>
        <v>2.5</v>
      </c>
      <c r="BT22" s="164">
        <v>1316300</v>
      </c>
      <c r="BU22" s="807">
        <v>788900</v>
      </c>
      <c r="BV22" s="178">
        <f t="shared" si="30"/>
        <v>66.900000000000006</v>
      </c>
      <c r="BW22" s="384">
        <v>314100</v>
      </c>
      <c r="BX22" s="846">
        <v>302600</v>
      </c>
      <c r="BY22" s="384">
        <v>0</v>
      </c>
      <c r="BZ22" s="855">
        <v>0</v>
      </c>
      <c r="CA22" s="230">
        <v>8996996</v>
      </c>
      <c r="CB22" s="837">
        <v>8410121</v>
      </c>
      <c r="CC22" s="208">
        <f t="shared" si="31"/>
        <v>7</v>
      </c>
      <c r="CD22" s="337">
        <f t="shared" si="4"/>
        <v>0</v>
      </c>
      <c r="CE22" s="362">
        <v>1510</v>
      </c>
      <c r="CF22" s="337"/>
      <c r="CG22" s="339">
        <f t="shared" si="2"/>
        <v>962634</v>
      </c>
      <c r="CH22" s="339">
        <f t="shared" si="3"/>
        <v>1052964</v>
      </c>
      <c r="CI22" s="337"/>
      <c r="CJ22" s="337">
        <v>20169</v>
      </c>
      <c r="CK22" s="337">
        <v>525725</v>
      </c>
      <c r="CL22" s="337">
        <f>CJ22+CK22</f>
        <v>545894</v>
      </c>
      <c r="CM22" s="337">
        <v>24876</v>
      </c>
      <c r="CN22" s="337">
        <v>21328</v>
      </c>
      <c r="CO22" s="337">
        <f t="shared" si="6"/>
        <v>46204</v>
      </c>
      <c r="CP22" s="337"/>
      <c r="CQ22" s="337"/>
      <c r="CR22" s="337"/>
      <c r="CS22" s="337"/>
      <c r="CT22" s="337"/>
      <c r="CU22" s="337"/>
      <c r="CV22" s="337"/>
      <c r="CW22" s="337"/>
      <c r="CX22" s="337"/>
      <c r="CY22" s="337"/>
      <c r="CZ22" s="337"/>
      <c r="DA22" s="337"/>
      <c r="DB22" s="337"/>
      <c r="DC22" s="337"/>
    </row>
    <row r="23" spans="1:107" s="265" customFormat="1" ht="27.75" customHeight="1" thickTop="1" thickBot="1" x14ac:dyDescent="0.2">
      <c r="B23" s="364" t="s">
        <v>58</v>
      </c>
      <c r="C23" s="740">
        <f>SUM(C18:C22)</f>
        <v>11122093</v>
      </c>
      <c r="D23" s="787">
        <f>SUM(D18:D22)</f>
        <v>11113854</v>
      </c>
      <c r="E23" s="365">
        <f t="shared" si="7"/>
        <v>0.1</v>
      </c>
      <c r="F23" s="748">
        <f>SUM(F18:F22)</f>
        <v>4196211</v>
      </c>
      <c r="G23" s="796">
        <f>SUM(G18:G22)</f>
        <v>4138859</v>
      </c>
      <c r="H23" s="157">
        <f t="shared" si="8"/>
        <v>1.4</v>
      </c>
      <c r="I23" s="748">
        <f>SUM(I18:I22)</f>
        <v>766772</v>
      </c>
      <c r="J23" s="796">
        <f>SUM(J18:J22)</f>
        <v>910899</v>
      </c>
      <c r="K23" s="157">
        <f t="shared" si="9"/>
        <v>-15.8</v>
      </c>
      <c r="L23" s="156">
        <f>SUM(L18:L22)</f>
        <v>5335112</v>
      </c>
      <c r="M23" s="796">
        <f>SUM(M18:M22)</f>
        <v>5311239</v>
      </c>
      <c r="N23" s="158">
        <f t="shared" si="10"/>
        <v>0.4</v>
      </c>
      <c r="O23" s="154">
        <f>SUM(O18:O22)</f>
        <v>478484</v>
      </c>
      <c r="P23" s="805">
        <f>SUM(P18:P22)</f>
        <v>501144</v>
      </c>
      <c r="Q23" s="124">
        <f t="shared" si="11"/>
        <v>-4.5</v>
      </c>
      <c r="R23" s="201">
        <f>SUM(R18:R22)</f>
        <v>44573</v>
      </c>
      <c r="S23" s="809">
        <f>SUM(S18:S22)</f>
        <v>46415</v>
      </c>
      <c r="T23" s="124">
        <f t="shared" si="12"/>
        <v>-4</v>
      </c>
      <c r="U23" s="201">
        <f>SUM(U18:U22)</f>
        <v>13747350</v>
      </c>
      <c r="V23" s="809">
        <f>SUM(V18:V22)</f>
        <v>14054234</v>
      </c>
      <c r="W23" s="176">
        <f t="shared" si="13"/>
        <v>-2.2000000000000002</v>
      </c>
      <c r="X23" s="216">
        <f>SUM(X18:X22)</f>
        <v>11946860</v>
      </c>
      <c r="Y23" s="818">
        <f>SUM(Y18:Y22)</f>
        <v>12207922</v>
      </c>
      <c r="Z23" s="132">
        <f t="shared" si="14"/>
        <v>-2.1</v>
      </c>
      <c r="AA23" s="217">
        <f>SUM(AA18:AA22)</f>
        <v>1800458</v>
      </c>
      <c r="AB23" s="820">
        <f>SUM(AB18:AB22)</f>
        <v>1845725</v>
      </c>
      <c r="AC23" s="904">
        <f t="shared" si="15"/>
        <v>-2.5</v>
      </c>
      <c r="AD23" s="916">
        <f>SUM(AD18:AD22)</f>
        <v>32</v>
      </c>
      <c r="AE23" s="820">
        <f>SUM(AE18:AE22)</f>
        <v>587</v>
      </c>
      <c r="AF23" s="203">
        <f t="shared" si="16"/>
        <v>-94.5</v>
      </c>
      <c r="AG23" s="204">
        <f>SUM(AG18:AG22)</f>
        <v>1065163</v>
      </c>
      <c r="AH23" s="805">
        <f>SUM(AH18:AH22)</f>
        <v>1007018</v>
      </c>
      <c r="AI23" s="205">
        <f t="shared" si="17"/>
        <v>5.8</v>
      </c>
      <c r="AJ23" s="206">
        <f>SUM(AJ18:AJ22)</f>
        <v>26457663</v>
      </c>
      <c r="AK23" s="809">
        <f>SUM(AK18:AK22)</f>
        <v>26722665</v>
      </c>
      <c r="AL23" s="132">
        <f t="shared" si="18"/>
        <v>-1</v>
      </c>
      <c r="AM23" s="1145">
        <f>SUM(AM18:AM22)</f>
        <v>11456</v>
      </c>
      <c r="AN23" s="827">
        <f>SUM(AN18:AN22)</f>
        <v>11850</v>
      </c>
      <c r="AO23" s="366">
        <f t="shared" si="19"/>
        <v>-3.3</v>
      </c>
      <c r="AP23" s="1195">
        <f>SUM(AP18:AP22)</f>
        <v>408961</v>
      </c>
      <c r="AQ23" s="1196">
        <f>SUM(AQ18:AQ22)</f>
        <v>404466</v>
      </c>
      <c r="AR23" s="1197">
        <f t="shared" si="20"/>
        <v>1.1000000000000001</v>
      </c>
      <c r="AS23" s="232">
        <f>SUM(AS18:AS22)</f>
        <v>937742</v>
      </c>
      <c r="AT23" s="836">
        <f>SUM(AT18:AT22)</f>
        <v>959037</v>
      </c>
      <c r="AU23" s="367">
        <f t="shared" si="21"/>
        <v>-2.2000000000000002</v>
      </c>
      <c r="AV23" s="232">
        <f>SUM(AV18:AV22)</f>
        <v>121214</v>
      </c>
      <c r="AW23" s="836">
        <f>SUM(AW18:AW22)</f>
        <v>127862</v>
      </c>
      <c r="AX23" s="367">
        <f t="shared" si="22"/>
        <v>-5.2</v>
      </c>
      <c r="AY23" s="232">
        <f>SUM(AY18:AY22)</f>
        <v>6703930</v>
      </c>
      <c r="AZ23" s="836">
        <f>SUM(AZ18:AZ22)</f>
        <v>2995742</v>
      </c>
      <c r="BA23" s="922">
        <f t="shared" si="23"/>
        <v>123.8</v>
      </c>
      <c r="BB23" s="1153">
        <f>SUM(BB18:BB22)</f>
        <v>2973227</v>
      </c>
      <c r="BC23" s="836">
        <f>SUM(BC18:BC22)</f>
        <v>2610703</v>
      </c>
      <c r="BD23" s="367">
        <f t="shared" si="24"/>
        <v>13.9</v>
      </c>
      <c r="BE23" s="232">
        <f>SUM(BE18:BE22)</f>
        <v>229884</v>
      </c>
      <c r="BF23" s="836">
        <f>SUM(BF18:BF22)</f>
        <v>191793</v>
      </c>
      <c r="BG23" s="367">
        <f t="shared" si="25"/>
        <v>19.899999999999999</v>
      </c>
      <c r="BH23" s="232">
        <f>SUM(BH18:BH22)</f>
        <v>81075</v>
      </c>
      <c r="BI23" s="836">
        <f>SUM(BI18:BI22)</f>
        <v>45819</v>
      </c>
      <c r="BJ23" s="367">
        <f t="shared" si="26"/>
        <v>76.900000000000006</v>
      </c>
      <c r="BK23" s="232">
        <f>SUM(BK18:BK22)</f>
        <v>869776</v>
      </c>
      <c r="BL23" s="836">
        <f>SUM(BL18:BL22)</f>
        <v>1375354</v>
      </c>
      <c r="BM23" s="367">
        <f t="shared" si="27"/>
        <v>-36.799999999999997</v>
      </c>
      <c r="BN23" s="232">
        <f>SUM(BN18:BN22)</f>
        <v>2306549</v>
      </c>
      <c r="BO23" s="836">
        <f>SUM(BO18:BO22)</f>
        <v>2624159</v>
      </c>
      <c r="BP23" s="367">
        <f t="shared" si="28"/>
        <v>-12.1</v>
      </c>
      <c r="BQ23" s="232">
        <f>SUM(BQ18:BQ22)</f>
        <v>1582344</v>
      </c>
      <c r="BR23" s="836">
        <f>SUM(BR18:BR22)</f>
        <v>1695264</v>
      </c>
      <c r="BS23" s="368">
        <f t="shared" si="29"/>
        <v>-6.7</v>
      </c>
      <c r="BT23" s="201">
        <v>6801999</v>
      </c>
      <c r="BU23" s="809">
        <f>SUM(BU18:BU22)</f>
        <v>4367691</v>
      </c>
      <c r="BV23" s="176">
        <f t="shared" si="30"/>
        <v>55.7</v>
      </c>
      <c r="BW23" s="385">
        <f t="shared" ref="BW23:CB23" si="33">SUM(BW18:BW22)</f>
        <v>1863999</v>
      </c>
      <c r="BX23" s="847">
        <f t="shared" si="33"/>
        <v>1926691</v>
      </c>
      <c r="BY23" s="385">
        <f t="shared" si="33"/>
        <v>0</v>
      </c>
      <c r="BZ23" s="856">
        <f t="shared" si="33"/>
        <v>0</v>
      </c>
      <c r="CA23" s="231">
        <f t="shared" si="33"/>
        <v>49485820</v>
      </c>
      <c r="CB23" s="836">
        <f t="shared" si="33"/>
        <v>44132405</v>
      </c>
      <c r="CC23" s="203">
        <f t="shared" si="31"/>
        <v>12.1</v>
      </c>
      <c r="CD23" s="337">
        <f t="shared" si="4"/>
        <v>0</v>
      </c>
      <c r="CE23" s="370">
        <f>SUM(CE18:CE22)</f>
        <v>11456</v>
      </c>
      <c r="CF23" s="337"/>
      <c r="CG23" s="339">
        <f t="shared" si="2"/>
        <v>4211308</v>
      </c>
      <c r="CH23" s="339">
        <f t="shared" si="3"/>
        <v>4568885</v>
      </c>
      <c r="CI23" s="337"/>
      <c r="CJ23" s="337"/>
      <c r="CK23" s="337"/>
      <c r="CL23" s="337"/>
      <c r="CM23" s="337"/>
      <c r="CN23" s="337"/>
      <c r="CO23" s="337"/>
      <c r="CP23" s="337"/>
      <c r="CQ23" s="337"/>
      <c r="CR23" s="337"/>
      <c r="CS23" s="337"/>
      <c r="CT23" s="337"/>
      <c r="CU23" s="337"/>
      <c r="CV23" s="337"/>
      <c r="CW23" s="337"/>
      <c r="CX23" s="337"/>
      <c r="CY23" s="337"/>
      <c r="CZ23" s="337"/>
      <c r="DA23" s="337"/>
      <c r="DB23" s="337"/>
      <c r="DC23" s="337"/>
    </row>
    <row r="24" spans="1:107" s="265" customFormat="1" ht="27.75" customHeight="1" thickTop="1" thickBot="1" x14ac:dyDescent="0.2">
      <c r="B24" s="386" t="s">
        <v>18</v>
      </c>
      <c r="C24" s="743">
        <f>(C17+C23)</f>
        <v>161298819</v>
      </c>
      <c r="D24" s="790">
        <f>(D17+D23)</f>
        <v>160478013</v>
      </c>
      <c r="E24" s="387">
        <f t="shared" si="7"/>
        <v>0.5</v>
      </c>
      <c r="F24" s="751">
        <f>(F17+F23)</f>
        <v>53981608</v>
      </c>
      <c r="G24" s="799">
        <f>(G17+G23)</f>
        <v>53859115</v>
      </c>
      <c r="H24" s="170">
        <f t="shared" si="8"/>
        <v>0.2</v>
      </c>
      <c r="I24" s="751">
        <f>SUM(I17,I23)</f>
        <v>14617227</v>
      </c>
      <c r="J24" s="799">
        <f>SUM(J17,J23)</f>
        <v>15138193</v>
      </c>
      <c r="K24" s="170">
        <f t="shared" si="9"/>
        <v>-3.4</v>
      </c>
      <c r="L24" s="169">
        <f>SUM(L17,L23)</f>
        <v>75680731</v>
      </c>
      <c r="M24" s="799">
        <f>SUM(M17,M23)</f>
        <v>75358427</v>
      </c>
      <c r="N24" s="171">
        <f t="shared" si="10"/>
        <v>0.4</v>
      </c>
      <c r="O24" s="218">
        <f>O17+O23</f>
        <v>4300879</v>
      </c>
      <c r="P24" s="808">
        <f>P17+P23</f>
        <v>4502534</v>
      </c>
      <c r="Q24" s="127">
        <f t="shared" si="11"/>
        <v>-4.5</v>
      </c>
      <c r="R24" s="220">
        <f>R17+R23</f>
        <v>564336</v>
      </c>
      <c r="S24" s="810">
        <f>S17+S23</f>
        <v>585851</v>
      </c>
      <c r="T24" s="127">
        <f t="shared" si="12"/>
        <v>-3.7</v>
      </c>
      <c r="U24" s="220">
        <f>U17+U23</f>
        <v>99520409</v>
      </c>
      <c r="V24" s="810">
        <f>V17+V23</f>
        <v>99524844</v>
      </c>
      <c r="W24" s="179" t="str">
        <f t="shared" si="13"/>
        <v xml:space="preserve">    0.0</v>
      </c>
      <c r="X24" s="221">
        <f>X17+X23</f>
        <v>83524702</v>
      </c>
      <c r="Y24" s="819">
        <f>Y17+Y23</f>
        <v>84104259</v>
      </c>
      <c r="Z24" s="135">
        <f t="shared" si="14"/>
        <v>-0.7</v>
      </c>
      <c r="AA24" s="222">
        <f>AA17+AA23</f>
        <v>13816719</v>
      </c>
      <c r="AB24" s="821">
        <f>AB17+AB23</f>
        <v>14416619</v>
      </c>
      <c r="AC24" s="907">
        <f t="shared" si="15"/>
        <v>-4.2</v>
      </c>
      <c r="AD24" s="917">
        <f>AD17+AD23</f>
        <v>2178988</v>
      </c>
      <c r="AE24" s="821">
        <f>AE17+AE23</f>
        <v>1003966</v>
      </c>
      <c r="AF24" s="223">
        <f t="shared" si="16"/>
        <v>117</v>
      </c>
      <c r="AG24" s="224">
        <f>AG17+AG23</f>
        <v>13886574</v>
      </c>
      <c r="AH24" s="808">
        <f>AH17+AH23</f>
        <v>13043971</v>
      </c>
      <c r="AI24" s="225">
        <f t="shared" si="17"/>
        <v>6.5</v>
      </c>
      <c r="AJ24" s="226">
        <f>AJ17+AJ23</f>
        <v>279571017</v>
      </c>
      <c r="AK24" s="810">
        <f>AK17+AK23</f>
        <v>278135213</v>
      </c>
      <c r="AL24" s="135">
        <f t="shared" si="18"/>
        <v>0.5</v>
      </c>
      <c r="AM24" s="1146">
        <f>AM17+AM23</f>
        <v>184591</v>
      </c>
      <c r="AN24" s="830">
        <f>AN17+AN23</f>
        <v>195714</v>
      </c>
      <c r="AO24" s="388">
        <f t="shared" si="19"/>
        <v>-5.7</v>
      </c>
      <c r="AP24" s="1198">
        <f>AP17+AP23</f>
        <v>5257017</v>
      </c>
      <c r="AQ24" s="1199">
        <f>AQ17+AQ23</f>
        <v>4777363</v>
      </c>
      <c r="AR24" s="1200">
        <f t="shared" si="20"/>
        <v>10</v>
      </c>
      <c r="AS24" s="389">
        <f>AS17+AS23</f>
        <v>8305502</v>
      </c>
      <c r="AT24" s="839">
        <f>AT17+AT23</f>
        <v>8376584</v>
      </c>
      <c r="AU24" s="390">
        <f t="shared" si="21"/>
        <v>-0.8</v>
      </c>
      <c r="AV24" s="389">
        <f>AV17+AV23</f>
        <v>2036462</v>
      </c>
      <c r="AW24" s="839">
        <f>AW17+AW23</f>
        <v>2061159</v>
      </c>
      <c r="AX24" s="390">
        <f t="shared" si="22"/>
        <v>-1.2</v>
      </c>
      <c r="AY24" s="389">
        <f>AY17+AY23</f>
        <v>69788121</v>
      </c>
      <c r="AZ24" s="839">
        <f>AZ17+AZ23</f>
        <v>46195003</v>
      </c>
      <c r="BA24" s="925">
        <f t="shared" si="23"/>
        <v>51.1</v>
      </c>
      <c r="BB24" s="1156">
        <f>BB17+BB23</f>
        <v>27025575</v>
      </c>
      <c r="BC24" s="839">
        <f>BC17+BC23</f>
        <v>26743982</v>
      </c>
      <c r="BD24" s="390">
        <f t="shared" si="24"/>
        <v>1.1000000000000001</v>
      </c>
      <c r="BE24" s="389">
        <f>BE17+BE23</f>
        <v>2113308</v>
      </c>
      <c r="BF24" s="839">
        <f>BF17+BF23</f>
        <v>1503673</v>
      </c>
      <c r="BG24" s="390">
        <f t="shared" si="25"/>
        <v>40.5</v>
      </c>
      <c r="BH24" s="389">
        <f>BH17+BH23</f>
        <v>553456</v>
      </c>
      <c r="BI24" s="839">
        <f>BI17+BI23</f>
        <v>574648</v>
      </c>
      <c r="BJ24" s="390">
        <f t="shared" si="26"/>
        <v>-3.7</v>
      </c>
      <c r="BK24" s="389">
        <f>BK17+BK23</f>
        <v>5295214</v>
      </c>
      <c r="BL24" s="839">
        <f>BL17+BL23</f>
        <v>6441848</v>
      </c>
      <c r="BM24" s="390">
        <f t="shared" si="27"/>
        <v>-17.8</v>
      </c>
      <c r="BN24" s="389">
        <f>BN17+BN23</f>
        <v>13481137</v>
      </c>
      <c r="BO24" s="839">
        <f>BO17+BO23</f>
        <v>14795109</v>
      </c>
      <c r="BP24" s="390">
        <f t="shared" si="28"/>
        <v>-8.9</v>
      </c>
      <c r="BQ24" s="389">
        <f>BQ17+BQ23</f>
        <v>17910479</v>
      </c>
      <c r="BR24" s="839">
        <f>BR17+BR23</f>
        <v>18882915</v>
      </c>
      <c r="BS24" s="391">
        <f t="shared" si="29"/>
        <v>-5.0999999999999996</v>
      </c>
      <c r="BT24" s="220">
        <f>BT17+BT23</f>
        <v>70559876</v>
      </c>
      <c r="BU24" s="810">
        <f>BU17+BU23</f>
        <v>61301741</v>
      </c>
      <c r="BV24" s="179">
        <f t="shared" si="30"/>
        <v>15.1</v>
      </c>
      <c r="BW24" s="392">
        <f t="shared" ref="BW24:CB24" si="34">BW17+BW23</f>
        <v>24025176</v>
      </c>
      <c r="BX24" s="848">
        <f t="shared" si="34"/>
        <v>22568391</v>
      </c>
      <c r="BY24" s="392">
        <f t="shared" si="34"/>
        <v>0</v>
      </c>
      <c r="BZ24" s="857">
        <f t="shared" si="34"/>
        <v>0</v>
      </c>
      <c r="CA24" s="231">
        <f t="shared" si="34"/>
        <v>502081755</v>
      </c>
      <c r="CB24" s="836">
        <f t="shared" si="34"/>
        <v>469984952</v>
      </c>
      <c r="CC24" s="203">
        <f t="shared" si="31"/>
        <v>6.8</v>
      </c>
      <c r="CD24" s="337">
        <f t="shared" si="4"/>
        <v>0</v>
      </c>
      <c r="CE24" s="393">
        <f>+CE23+CE17</f>
        <v>184591</v>
      </c>
      <c r="CF24" s="337"/>
      <c r="CG24" s="339">
        <f t="shared" si="2"/>
        <v>34242971</v>
      </c>
      <c r="CH24" s="339">
        <f t="shared" si="3"/>
        <v>35952059</v>
      </c>
      <c r="CI24" s="337"/>
      <c r="CJ24" s="337"/>
      <c r="CK24" s="337"/>
      <c r="CL24" s="337"/>
      <c r="CM24" s="337"/>
      <c r="CN24" s="337"/>
      <c r="CO24" s="337"/>
      <c r="CP24" s="337"/>
      <c r="CQ24" s="337"/>
      <c r="CR24" s="337"/>
      <c r="CS24" s="337"/>
      <c r="CT24" s="337"/>
      <c r="CU24" s="337"/>
      <c r="CV24" s="337"/>
      <c r="CW24" s="337"/>
      <c r="CX24" s="337"/>
      <c r="CY24" s="337"/>
      <c r="CZ24" s="337"/>
      <c r="DA24" s="337"/>
      <c r="DB24" s="337"/>
      <c r="DC24" s="337"/>
    </row>
    <row r="25" spans="1:107" s="394" customFormat="1" ht="27.75" customHeight="1" thickTop="1" thickBot="1" x14ac:dyDescent="0.2">
      <c r="B25" s="395" t="s">
        <v>52</v>
      </c>
      <c r="C25" s="396">
        <f>C24/CA24</f>
        <v>0.32126006849223193</v>
      </c>
      <c r="D25" s="791">
        <f>D24/CB24</f>
        <v>0.34145351317546013</v>
      </c>
      <c r="E25" s="403"/>
      <c r="F25" s="398">
        <f>F24/CA24</f>
        <v>0.10751557383318977</v>
      </c>
      <c r="G25" s="800">
        <f>G24/CB24</f>
        <v>0.11459753077370868</v>
      </c>
      <c r="H25" s="398"/>
      <c r="I25" s="398">
        <f>I24/CA24</f>
        <v>2.9113240731083727E-2</v>
      </c>
      <c r="J25" s="800">
        <f>J24/CB24</f>
        <v>3.2209952543331644E-2</v>
      </c>
      <c r="K25" s="398"/>
      <c r="L25" s="398">
        <f>L24/CA24</f>
        <v>0.15073387998335053</v>
      </c>
      <c r="M25" s="800">
        <f>M24/CB24</f>
        <v>0.1603422124034303</v>
      </c>
      <c r="N25" s="453"/>
      <c r="O25" s="397">
        <f>O24/CA24</f>
        <v>8.5660929861910637E-3</v>
      </c>
      <c r="P25" s="800">
        <f>P24/CB24</f>
        <v>9.5801663028564372E-3</v>
      </c>
      <c r="Q25" s="453"/>
      <c r="R25" s="397">
        <f>R24/CA24</f>
        <v>1.1239922470395285E-3</v>
      </c>
      <c r="S25" s="800">
        <f>S24/CB24</f>
        <v>1.2465313995840446E-3</v>
      </c>
      <c r="T25" s="453"/>
      <c r="U25" s="397">
        <f>U24/CA24</f>
        <v>0.19821554559376489</v>
      </c>
      <c r="V25" s="800">
        <f>V24/CB24</f>
        <v>0.21176176721504905</v>
      </c>
      <c r="W25" s="398"/>
      <c r="X25" s="398">
        <f>X24/CA24</f>
        <v>0.16635677589997269</v>
      </c>
      <c r="Y25" s="800">
        <f>Y24/CB24</f>
        <v>0.17895096139163197</v>
      </c>
      <c r="Z25" s="454"/>
      <c r="AA25" s="401">
        <f>AA24/CA24</f>
        <v>2.7518862938964991E-2</v>
      </c>
      <c r="AB25" s="791">
        <f>AB24/CB24</f>
        <v>3.0674639557395873E-2</v>
      </c>
      <c r="AC25" s="908"/>
      <c r="AD25" s="401">
        <f>AD24/CA24</f>
        <v>4.3399067548272096E-3</v>
      </c>
      <c r="AE25" s="791">
        <f>AE24/CB24</f>
        <v>2.1361662660212151E-3</v>
      </c>
      <c r="AF25" s="404"/>
      <c r="AG25" s="397">
        <f>AG24/CA24</f>
        <v>2.7657993666788391E-2</v>
      </c>
      <c r="AH25" s="800">
        <f>AH24/CB24</f>
        <v>2.7754018388231289E-2</v>
      </c>
      <c r="AI25" s="455"/>
      <c r="AJ25" s="399">
        <f>AJ24/CA24</f>
        <v>0.55682369298601575</v>
      </c>
      <c r="AK25" s="800">
        <f>AK24/CB24</f>
        <v>0.59179599648118097</v>
      </c>
      <c r="AL25" s="454"/>
      <c r="AM25" s="1147">
        <f>AM24/CA24</f>
        <v>3.6765128021829831E-4</v>
      </c>
      <c r="AN25" s="831">
        <f>AN24/CB24</f>
        <v>4.1642609868070842E-4</v>
      </c>
      <c r="AO25" s="400"/>
      <c r="AP25" s="401">
        <f>AP24/CA24</f>
        <v>1.0470440217450245E-2</v>
      </c>
      <c r="AQ25" s="791">
        <f>AQ24/CB24</f>
        <v>1.0164927578362126E-2</v>
      </c>
      <c r="AR25" s="402"/>
      <c r="AS25" s="402">
        <f>AS24/CA24</f>
        <v>1.6542130673519496E-2</v>
      </c>
      <c r="AT25" s="791">
        <f>AT24/CB24</f>
        <v>1.7823089791181228E-2</v>
      </c>
      <c r="AU25" s="402"/>
      <c r="AV25" s="402">
        <f>AV24/CA24</f>
        <v>4.0560366508438448E-3</v>
      </c>
      <c r="AW25" s="791">
        <f>AW24/CB24</f>
        <v>4.3855850942223357E-3</v>
      </c>
      <c r="AX25" s="402"/>
      <c r="AY25" s="402">
        <f>AY24/CA24</f>
        <v>0.1389975244171141</v>
      </c>
      <c r="AZ25" s="791">
        <f>AZ24/CB24</f>
        <v>9.8290387390956302E-2</v>
      </c>
      <c r="BA25" s="403"/>
      <c r="BB25" s="401">
        <f>BB24/CA24</f>
        <v>5.3827040578281915E-2</v>
      </c>
      <c r="BC25" s="791">
        <f>BC24/CB24</f>
        <v>5.6903911255439511E-2</v>
      </c>
      <c r="BD25" s="402"/>
      <c r="BE25" s="402">
        <f>BE24/CA24</f>
        <v>4.2090914058408677E-3</v>
      </c>
      <c r="BF25" s="791">
        <f>BF24/CB24</f>
        <v>3.1994066907912403E-3</v>
      </c>
      <c r="BG25" s="402"/>
      <c r="BH25" s="402">
        <f>BH24/CA24</f>
        <v>1.1023224693755304E-3</v>
      </c>
      <c r="BI25" s="791">
        <f>BI24/CB24</f>
        <v>1.2226944661836746E-3</v>
      </c>
      <c r="BJ25" s="402"/>
      <c r="BK25" s="402">
        <f>BK24/CA24</f>
        <v>1.0546517469052425E-2</v>
      </c>
      <c r="BL25" s="791">
        <f>BL24/CB24</f>
        <v>1.3706498415719489E-2</v>
      </c>
      <c r="BM25" s="402"/>
      <c r="BN25" s="402">
        <f>BN24/CA24</f>
        <v>2.6850481750726036E-2</v>
      </c>
      <c r="BO25" s="791">
        <f>BO24/CB24</f>
        <v>3.1479963213800942E-2</v>
      </c>
      <c r="BP25" s="403"/>
      <c r="BQ25" s="401">
        <f>BQ24/CA24</f>
        <v>3.5672435458245243E-2</v>
      </c>
      <c r="BR25" s="791">
        <f>BR24/CB24</f>
        <v>4.0177701263933233E-2</v>
      </c>
      <c r="BS25" s="404"/>
      <c r="BT25" s="397">
        <f>BT24/CA24</f>
        <v>0.1405346346433162</v>
      </c>
      <c r="BU25" s="800">
        <f>BU24/CB24</f>
        <v>0.13043341225954827</v>
      </c>
      <c r="BV25" s="398"/>
      <c r="BW25" s="398">
        <f>BW24/CA24</f>
        <v>4.7851123369340519E-2</v>
      </c>
      <c r="BX25" s="800">
        <f>BX24/CB24</f>
        <v>4.8019390629340832E-2</v>
      </c>
      <c r="BY25" s="398">
        <f>BY24/CA24</f>
        <v>0</v>
      </c>
      <c r="BZ25" s="858">
        <f>BZ24/CB24</f>
        <v>0</v>
      </c>
      <c r="CA25" s="405">
        <f>CA24/CA24</f>
        <v>1</v>
      </c>
      <c r="CB25" s="863">
        <f>CB24/CB24</f>
        <v>1</v>
      </c>
      <c r="CC25" s="456"/>
      <c r="CD25" s="406"/>
      <c r="CE25" s="457"/>
      <c r="CF25" s="406"/>
      <c r="CG25" s="966">
        <f t="shared" si="2"/>
        <v>6.8201982364405972E-2</v>
      </c>
      <c r="CH25" s="966">
        <f t="shared" si="3"/>
        <v>7.6496191733389798E-2</v>
      </c>
      <c r="CI25" s="406"/>
      <c r="CJ25" s="406"/>
      <c r="CK25" s="406"/>
      <c r="CL25" s="406"/>
      <c r="CM25" s="406"/>
      <c r="CN25" s="406"/>
      <c r="CO25" s="406"/>
      <c r="CP25" s="406"/>
      <c r="CQ25" s="406"/>
      <c r="CR25" s="406"/>
      <c r="CS25" s="406"/>
      <c r="CT25" s="406"/>
      <c r="CU25" s="406"/>
      <c r="CV25" s="406"/>
      <c r="CW25" s="406"/>
      <c r="CX25" s="406"/>
      <c r="CY25" s="406"/>
      <c r="CZ25" s="406"/>
      <c r="DA25" s="406"/>
      <c r="DB25" s="406"/>
      <c r="DC25" s="406"/>
    </row>
    <row r="26" spans="1:107" s="13" customFormat="1" ht="3.75" customHeight="1" x14ac:dyDescent="0.15">
      <c r="B26" s="39"/>
      <c r="C26" s="26"/>
      <c r="D26" s="27"/>
      <c r="E26" s="27"/>
      <c r="F26" s="103"/>
      <c r="G26" s="103"/>
      <c r="H26" s="103"/>
      <c r="I26" s="103"/>
      <c r="J26" s="103"/>
      <c r="K26" s="103"/>
      <c r="L26" s="103"/>
      <c r="M26" s="103"/>
      <c r="N26" s="103"/>
      <c r="O26" s="26"/>
      <c r="P26" s="26"/>
      <c r="Q26" s="27"/>
      <c r="R26" s="26"/>
      <c r="S26" s="26"/>
      <c r="T26" s="27"/>
      <c r="U26" s="26"/>
      <c r="V26" s="26"/>
      <c r="W26" s="26"/>
      <c r="X26" s="27"/>
      <c r="Y26" s="27"/>
      <c r="Z26" s="26"/>
      <c r="AA26" s="27"/>
      <c r="AB26" s="27"/>
      <c r="AC26" s="26"/>
      <c r="AD26" s="27"/>
      <c r="AE26" s="27"/>
      <c r="AF26" s="26"/>
      <c r="AG26" s="26"/>
      <c r="AH26" s="26"/>
      <c r="AI26" s="26"/>
      <c r="AJ26" s="26"/>
      <c r="AK26" s="26"/>
      <c r="AL26" s="26"/>
      <c r="AM26" s="40"/>
      <c r="AN26" s="40"/>
      <c r="AO26" s="40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107"/>
      <c r="BX26" s="108"/>
      <c r="BY26" s="109"/>
      <c r="BZ26" s="109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</row>
    <row r="27" spans="1:107" s="265" customFormat="1" x14ac:dyDescent="0.15">
      <c r="B27" s="265" t="s">
        <v>184</v>
      </c>
      <c r="C27" s="339">
        <f>C24-D24</f>
        <v>820806</v>
      </c>
      <c r="D27" s="406"/>
      <c r="E27" s="406"/>
      <c r="F27" s="339">
        <f>F24-G24</f>
        <v>122493</v>
      </c>
      <c r="G27" s="685"/>
      <c r="H27" s="685"/>
      <c r="I27" s="339">
        <f>I24-J24</f>
        <v>-520966</v>
      </c>
      <c r="J27" s="685"/>
      <c r="K27" s="685"/>
      <c r="L27" s="964">
        <f>L24-M24</f>
        <v>322304</v>
      </c>
      <c r="M27" s="685"/>
      <c r="N27" s="685"/>
      <c r="O27" s="339">
        <f>O24-P24</f>
        <v>-201655</v>
      </c>
      <c r="P27" s="337"/>
      <c r="Q27" s="406"/>
      <c r="R27" s="339">
        <f>R24-S24</f>
        <v>-21515</v>
      </c>
      <c r="S27" s="337"/>
      <c r="T27" s="406"/>
      <c r="U27" s="339">
        <f>U24-V24</f>
        <v>-4435</v>
      </c>
      <c r="V27" s="337"/>
      <c r="W27" s="337"/>
      <c r="X27" s="339">
        <f>X24-Y24</f>
        <v>-579557</v>
      </c>
      <c r="Y27" s="337"/>
      <c r="Z27" s="337"/>
      <c r="AA27" s="339">
        <f>AA24-AB24</f>
        <v>-599900</v>
      </c>
      <c r="AB27" s="337"/>
      <c r="AC27" s="337"/>
      <c r="AD27" s="339"/>
      <c r="AE27" s="337"/>
      <c r="AF27" s="337"/>
      <c r="AG27" s="339">
        <f>AG24-AH24</f>
        <v>842603</v>
      </c>
      <c r="AH27" s="406"/>
      <c r="AI27" s="337"/>
      <c r="AJ27" s="339">
        <f>AJ24-AK24</f>
        <v>1435804</v>
      </c>
      <c r="AK27" s="337"/>
      <c r="AL27" s="337"/>
      <c r="AM27" s="339">
        <f>AM24-AN24</f>
        <v>-11123</v>
      </c>
      <c r="AN27" s="686"/>
      <c r="AO27" s="686"/>
      <c r="AP27" s="1171">
        <f>AP24-AQ24</f>
        <v>479654</v>
      </c>
      <c r="AQ27" s="406"/>
      <c r="AR27" s="406"/>
      <c r="AS27" s="339">
        <f>AS24-AT24</f>
        <v>-71082</v>
      </c>
      <c r="AT27" s="337"/>
      <c r="AU27" s="337"/>
      <c r="AV27" s="339">
        <f>AV24-AW24</f>
        <v>-24697</v>
      </c>
      <c r="AW27" s="337"/>
      <c r="AX27" s="337"/>
      <c r="AY27" s="339">
        <f>AY24-AZ24</f>
        <v>23593118</v>
      </c>
      <c r="AZ27" s="337"/>
      <c r="BA27" s="337"/>
      <c r="BB27" s="339">
        <f>BB24-BC24</f>
        <v>281593</v>
      </c>
      <c r="BC27" s="337"/>
      <c r="BD27" s="337"/>
      <c r="BE27" s="339">
        <f>BE24-BF24</f>
        <v>609635</v>
      </c>
      <c r="BF27" s="337"/>
      <c r="BG27" s="337"/>
      <c r="BH27" s="339">
        <f>BH24-BI24</f>
        <v>-21192</v>
      </c>
      <c r="BI27" s="337"/>
      <c r="BJ27" s="337"/>
      <c r="BK27" s="339">
        <f>BK24-BL24</f>
        <v>-1146634</v>
      </c>
      <c r="BL27" s="337"/>
      <c r="BM27" s="337"/>
      <c r="BN27" s="339">
        <f>BN24-BO24</f>
        <v>-1313972</v>
      </c>
      <c r="BO27" s="337"/>
      <c r="BP27" s="337"/>
      <c r="BQ27" s="339">
        <f>BQ24-BR24</f>
        <v>-972436</v>
      </c>
      <c r="BR27" s="337"/>
      <c r="BS27" s="337"/>
      <c r="BT27" s="339">
        <f>BT24-BU24</f>
        <v>9258135</v>
      </c>
      <c r="BU27" s="337"/>
      <c r="BV27" s="337"/>
      <c r="BW27" s="339">
        <f>BW24-BX24</f>
        <v>1456785</v>
      </c>
      <c r="BX27" s="687"/>
      <c r="BY27" s="339">
        <f>BY24-BZ24</f>
        <v>0</v>
      </c>
      <c r="BZ27" s="687"/>
      <c r="CA27" s="339">
        <f>CA24-CB24</f>
        <v>32096803</v>
      </c>
      <c r="CB27" s="337"/>
      <c r="CC27" s="337"/>
      <c r="CD27" s="337"/>
      <c r="CE27" s="337"/>
      <c r="CF27" s="337"/>
      <c r="CG27" s="337"/>
      <c r="CH27" s="337"/>
      <c r="CI27" s="337"/>
      <c r="CJ27" s="337"/>
      <c r="CK27" s="337"/>
      <c r="CL27" s="337"/>
      <c r="CM27" s="337"/>
      <c r="CN27" s="337"/>
      <c r="CO27" s="337"/>
      <c r="CP27" s="337"/>
      <c r="CQ27" s="337"/>
      <c r="CR27" s="337"/>
      <c r="CS27" s="337"/>
      <c r="CT27" s="337"/>
      <c r="CU27" s="337"/>
      <c r="CV27" s="337"/>
    </row>
    <row r="28" spans="1:107" x14ac:dyDescent="0.15">
      <c r="C28" s="9"/>
      <c r="D28" s="41"/>
      <c r="E28" s="41"/>
      <c r="F28" s="104"/>
      <c r="G28" s="104"/>
      <c r="H28" s="104"/>
      <c r="I28" s="104"/>
      <c r="J28" s="104"/>
      <c r="K28" s="104"/>
      <c r="L28" s="965"/>
      <c r="M28" s="104"/>
      <c r="N28" s="104"/>
      <c r="O28" s="9"/>
      <c r="P28" s="9"/>
      <c r="Q28" s="41"/>
      <c r="R28" s="9"/>
      <c r="S28" s="9"/>
      <c r="T28" s="41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41"/>
      <c r="AI28" s="9"/>
      <c r="AJ28" s="41"/>
      <c r="AK28" s="9"/>
      <c r="AL28" s="9"/>
      <c r="AM28" s="9"/>
      <c r="AN28" s="9"/>
      <c r="AO28" s="9"/>
      <c r="AP28" s="41"/>
      <c r="AQ28" s="41"/>
      <c r="AR28" s="41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110"/>
      <c r="BX28" s="110"/>
      <c r="BY28" s="110"/>
      <c r="BZ28" s="110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</row>
    <row r="29" spans="1:107" x14ac:dyDescent="0.15">
      <c r="C29" s="9"/>
      <c r="D29" s="41"/>
      <c r="E29" s="41"/>
      <c r="F29" s="104"/>
      <c r="G29" s="104"/>
      <c r="H29" s="104"/>
      <c r="I29" s="104"/>
      <c r="J29" s="104"/>
      <c r="K29" s="104"/>
      <c r="L29" s="965"/>
      <c r="M29" s="104"/>
      <c r="N29" s="104"/>
      <c r="O29" s="9"/>
      <c r="P29" s="9"/>
      <c r="Q29" s="41"/>
      <c r="R29" s="9"/>
      <c r="S29" s="9"/>
      <c r="T29" s="4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41"/>
      <c r="AI29" s="9"/>
      <c r="AJ29" s="41"/>
      <c r="AK29" s="9"/>
      <c r="AL29" s="9"/>
      <c r="AM29" s="9"/>
      <c r="AN29" s="9"/>
      <c r="AO29" s="9"/>
      <c r="AP29" s="41"/>
      <c r="AQ29" s="41"/>
      <c r="AR29" s="41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110"/>
      <c r="BX29" s="110"/>
      <c r="BY29" s="110"/>
      <c r="BZ29" s="110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</row>
    <row r="30" spans="1:107" x14ac:dyDescent="0.15">
      <c r="C30" s="9"/>
      <c r="D30" s="41"/>
      <c r="E30" s="41"/>
      <c r="F30" s="104"/>
      <c r="G30" s="104"/>
      <c r="H30" s="104"/>
      <c r="I30" s="104"/>
      <c r="J30" s="104"/>
      <c r="K30" s="104"/>
      <c r="L30" s="965"/>
      <c r="M30" s="104"/>
      <c r="N30" s="104"/>
      <c r="O30" s="9"/>
      <c r="P30" s="9"/>
      <c r="Q30" s="41"/>
      <c r="R30" s="9"/>
      <c r="S30" s="9"/>
      <c r="T30" s="41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41"/>
      <c r="AI30" s="9"/>
      <c r="AJ30" s="41"/>
      <c r="AK30" s="9"/>
      <c r="AL30" s="9"/>
      <c r="AM30" s="9"/>
      <c r="AN30" s="9"/>
      <c r="AO30" s="9"/>
      <c r="AP30" s="41"/>
      <c r="AQ30" s="41"/>
      <c r="AR30" s="41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110"/>
      <c r="BX30" s="110"/>
      <c r="BY30" s="110"/>
      <c r="BZ30" s="110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</row>
    <row r="31" spans="1:107" x14ac:dyDescent="0.15">
      <c r="C31" s="9"/>
      <c r="D31" s="41"/>
      <c r="E31" s="41"/>
      <c r="F31" s="104"/>
      <c r="G31" s="104"/>
      <c r="H31" s="104"/>
      <c r="I31" s="104"/>
      <c r="J31" s="104"/>
      <c r="K31" s="104"/>
      <c r="L31" s="965"/>
      <c r="M31" s="104"/>
      <c r="N31" s="104"/>
      <c r="O31" s="9"/>
      <c r="P31" s="9"/>
      <c r="Q31" s="41"/>
      <c r="R31" s="9"/>
      <c r="S31" s="9"/>
      <c r="T31" s="41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41"/>
      <c r="AI31" s="9"/>
      <c r="AJ31" s="41"/>
      <c r="AK31" s="9"/>
      <c r="AL31" s="9"/>
      <c r="AM31" s="9"/>
      <c r="AN31" s="9"/>
      <c r="AO31" s="9"/>
      <c r="AP31" s="41"/>
      <c r="AQ31" s="41"/>
      <c r="AR31" s="41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110"/>
      <c r="BX31" s="110"/>
      <c r="BY31" s="110"/>
      <c r="BZ31" s="110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</row>
    <row r="32" spans="1:107" x14ac:dyDescent="0.15">
      <c r="C32" s="9"/>
      <c r="D32" s="41"/>
      <c r="E32" s="41"/>
      <c r="F32" s="104"/>
      <c r="G32" s="104"/>
      <c r="H32" s="104"/>
      <c r="I32" s="104"/>
      <c r="J32" s="104"/>
      <c r="K32" s="104"/>
      <c r="L32" s="965"/>
      <c r="M32" s="104"/>
      <c r="N32" s="104"/>
      <c r="O32" s="9"/>
      <c r="P32" s="9"/>
      <c r="Q32" s="41"/>
      <c r="R32" s="9"/>
      <c r="S32" s="9"/>
      <c r="T32" s="41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41"/>
      <c r="AI32" s="9"/>
      <c r="AJ32" s="41"/>
      <c r="AK32" s="9"/>
      <c r="AL32" s="9"/>
      <c r="AM32" s="9"/>
      <c r="AN32" s="9"/>
      <c r="AO32" s="9"/>
      <c r="AP32" s="41"/>
      <c r="AQ32" s="41"/>
      <c r="AR32" s="41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110"/>
      <c r="BX32" s="110"/>
      <c r="BY32" s="110"/>
      <c r="BZ32" s="110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</row>
    <row r="33" spans="3:100" x14ac:dyDescent="0.15">
      <c r="C33" s="9"/>
      <c r="D33" s="41"/>
      <c r="E33" s="41"/>
      <c r="F33" s="104"/>
      <c r="G33" s="104"/>
      <c r="H33" s="104"/>
      <c r="I33" s="104"/>
      <c r="J33" s="104"/>
      <c r="K33" s="104"/>
      <c r="L33" s="965"/>
      <c r="M33" s="104"/>
      <c r="N33" s="104"/>
      <c r="O33" s="9"/>
      <c r="P33" s="9"/>
      <c r="Q33" s="41"/>
      <c r="R33" s="9"/>
      <c r="S33" s="9"/>
      <c r="T33" s="41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41"/>
      <c r="AI33" s="9"/>
      <c r="AJ33" s="41"/>
      <c r="AK33" s="9"/>
      <c r="AL33" s="9"/>
      <c r="AM33" s="9"/>
      <c r="AN33" s="9"/>
      <c r="AO33" s="9"/>
      <c r="AP33" s="41"/>
      <c r="AQ33" s="41"/>
      <c r="AR33" s="41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110"/>
      <c r="BX33" s="110"/>
      <c r="BY33" s="110"/>
      <c r="BZ33" s="110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</row>
    <row r="34" spans="3:100" x14ac:dyDescent="0.15">
      <c r="C34" s="9"/>
      <c r="D34" s="41"/>
      <c r="E34" s="41"/>
      <c r="F34" s="104"/>
      <c r="G34" s="104"/>
      <c r="H34" s="104"/>
      <c r="I34" s="104"/>
      <c r="J34" s="104"/>
      <c r="K34" s="104"/>
      <c r="L34" s="965"/>
      <c r="M34" s="104"/>
      <c r="N34" s="104"/>
      <c r="O34" s="9"/>
      <c r="P34" s="9"/>
      <c r="Q34" s="41"/>
      <c r="R34" s="9"/>
      <c r="S34" s="9"/>
      <c r="T34" s="41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41"/>
      <c r="AI34" s="9"/>
      <c r="AJ34" s="41"/>
      <c r="AK34" s="9"/>
      <c r="AL34" s="9"/>
      <c r="AM34" s="9"/>
      <c r="AN34" s="9"/>
      <c r="AO34" s="9"/>
      <c r="AP34" s="41"/>
      <c r="AQ34" s="41"/>
      <c r="AR34" s="41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10"/>
      <c r="BX34" s="110"/>
      <c r="BY34" s="110"/>
      <c r="BZ34" s="110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</row>
    <row r="35" spans="3:100" x14ac:dyDescent="0.15">
      <c r="C35" s="9"/>
      <c r="D35" s="41"/>
      <c r="E35" s="41"/>
      <c r="F35" s="104"/>
      <c r="G35" s="104"/>
      <c r="H35" s="104"/>
      <c r="I35" s="104"/>
      <c r="J35" s="104"/>
      <c r="K35" s="104"/>
      <c r="L35" s="965"/>
      <c r="M35" s="104"/>
      <c r="N35" s="104"/>
      <c r="O35" s="9"/>
      <c r="P35" s="9"/>
      <c r="Q35" s="41"/>
      <c r="R35" s="9"/>
      <c r="S35" s="9"/>
      <c r="T35" s="41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41"/>
      <c r="AI35" s="9"/>
      <c r="AJ35" s="41"/>
      <c r="AK35" s="9"/>
      <c r="AL35" s="9"/>
      <c r="AM35" s="9"/>
      <c r="AN35" s="9"/>
      <c r="AO35" s="9"/>
      <c r="AP35" s="41"/>
      <c r="AQ35" s="41"/>
      <c r="AR35" s="41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110"/>
      <c r="BX35" s="110"/>
      <c r="BY35" s="110"/>
      <c r="BZ35" s="110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</row>
    <row r="36" spans="3:100" x14ac:dyDescent="0.15">
      <c r="C36" s="9"/>
      <c r="D36" s="41"/>
      <c r="E36" s="41"/>
      <c r="F36" s="104"/>
      <c r="G36" s="104"/>
      <c r="H36" s="104"/>
      <c r="I36" s="104"/>
      <c r="J36" s="104"/>
      <c r="K36" s="104"/>
      <c r="L36" s="965"/>
      <c r="M36" s="965"/>
      <c r="N36" s="104"/>
      <c r="O36" s="9"/>
      <c r="P36" s="9"/>
      <c r="Q36" s="41"/>
      <c r="R36" s="9"/>
      <c r="S36" s="9"/>
      <c r="T36" s="41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41"/>
      <c r="AI36" s="9"/>
      <c r="AJ36" s="41"/>
      <c r="AK36" s="9"/>
      <c r="AL36" s="9"/>
      <c r="AM36" s="9">
        <f>SUM(AM28,BE28,BH28,BN28,BQ28)</f>
        <v>0</v>
      </c>
      <c r="AN36" s="9"/>
      <c r="AO36" s="9"/>
      <c r="AP36" s="41"/>
      <c r="AQ36" s="41"/>
      <c r="AR36" s="41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110"/>
      <c r="BX36" s="110"/>
      <c r="BY36" s="110"/>
      <c r="BZ36" s="110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</row>
    <row r="37" spans="3:100" x14ac:dyDescent="0.15">
      <c r="C37" s="9"/>
      <c r="D37" s="41"/>
      <c r="E37" s="41"/>
      <c r="F37" s="104"/>
      <c r="G37" s="104"/>
      <c r="H37" s="104"/>
      <c r="I37" s="104"/>
      <c r="J37" s="104"/>
      <c r="K37" s="104"/>
      <c r="M37" s="104"/>
      <c r="N37" s="104"/>
      <c r="O37" s="9"/>
      <c r="P37" s="9"/>
      <c r="Q37" s="41"/>
      <c r="R37" s="9"/>
      <c r="S37" s="9"/>
      <c r="T37" s="41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41"/>
      <c r="AI37" s="9"/>
      <c r="AJ37" s="41"/>
      <c r="AK37" s="9"/>
      <c r="AL37" s="9"/>
      <c r="AM37" s="9"/>
      <c r="AN37" s="9"/>
      <c r="AO37" s="9"/>
      <c r="AP37" s="41"/>
      <c r="AQ37" s="41"/>
      <c r="AR37" s="41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110"/>
      <c r="BX37" s="110"/>
      <c r="BY37" s="110"/>
      <c r="BZ37" s="110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</row>
    <row r="38" spans="3:100" x14ac:dyDescent="0.15">
      <c r="C38" s="9"/>
      <c r="D38" s="41"/>
      <c r="E38" s="41"/>
      <c r="F38" s="104"/>
      <c r="G38" s="104"/>
      <c r="H38" s="104"/>
      <c r="I38" s="104"/>
      <c r="J38" s="104"/>
      <c r="K38" s="104"/>
      <c r="L38" s="965"/>
      <c r="M38" s="104"/>
      <c r="N38" s="104"/>
      <c r="O38" s="9"/>
      <c r="P38" s="9"/>
      <c r="Q38" s="41"/>
      <c r="R38" s="9"/>
      <c r="S38" s="9"/>
      <c r="T38" s="41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41"/>
      <c r="AI38" s="9"/>
      <c r="AJ38" s="41"/>
      <c r="AK38" s="9"/>
      <c r="AL38" s="9"/>
      <c r="AM38" s="9"/>
      <c r="AN38" s="9"/>
      <c r="AO38" s="9"/>
      <c r="AP38" s="41"/>
      <c r="AQ38" s="41"/>
      <c r="AR38" s="41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110"/>
      <c r="BX38" s="110"/>
      <c r="BY38" s="110"/>
      <c r="BZ38" s="110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</row>
    <row r="39" spans="3:100" x14ac:dyDescent="0.15">
      <c r="C39" s="9"/>
      <c r="D39" s="41"/>
      <c r="E39" s="41"/>
      <c r="F39" s="104"/>
      <c r="G39" s="104"/>
      <c r="H39" s="104"/>
      <c r="I39" s="104"/>
      <c r="J39" s="104"/>
      <c r="K39" s="104"/>
      <c r="L39" s="965"/>
      <c r="M39" s="104"/>
      <c r="N39" s="104"/>
      <c r="O39" s="9"/>
      <c r="P39" s="9"/>
      <c r="Q39" s="41"/>
      <c r="R39" s="9"/>
      <c r="S39" s="9"/>
      <c r="T39" s="41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41"/>
      <c r="AI39" s="9"/>
      <c r="AJ39" s="41"/>
      <c r="AK39" s="9"/>
      <c r="AL39" s="9"/>
      <c r="AM39" s="9"/>
      <c r="AN39" s="9"/>
      <c r="AO39" s="9"/>
      <c r="AP39" s="41"/>
      <c r="AQ39" s="41"/>
      <c r="AR39" s="41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110"/>
      <c r="BX39" s="110"/>
      <c r="BY39" s="110"/>
      <c r="BZ39" s="110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</row>
    <row r="40" spans="3:100" x14ac:dyDescent="0.15">
      <c r="C40" s="9"/>
      <c r="D40" s="41"/>
      <c r="E40" s="41"/>
      <c r="F40" s="104"/>
      <c r="G40" s="104"/>
      <c r="H40" s="104"/>
      <c r="I40" s="104"/>
      <c r="J40" s="104"/>
      <c r="K40" s="104"/>
      <c r="L40" s="965"/>
      <c r="M40" s="104"/>
      <c r="N40" s="104"/>
      <c r="O40" s="9"/>
      <c r="P40" s="9"/>
      <c r="Q40" s="41"/>
      <c r="R40" s="9"/>
      <c r="S40" s="9"/>
      <c r="T40" s="41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41"/>
      <c r="AI40" s="9"/>
      <c r="AJ40" s="41"/>
      <c r="AK40" s="9"/>
      <c r="AL40" s="9"/>
      <c r="AM40" s="9"/>
      <c r="AN40" s="9"/>
      <c r="AO40" s="9"/>
      <c r="AP40" s="41"/>
      <c r="AQ40" s="41"/>
      <c r="AR40" s="41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110"/>
      <c r="BX40" s="110"/>
      <c r="BY40" s="110"/>
      <c r="BZ40" s="110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</row>
    <row r="41" spans="3:100" x14ac:dyDescent="0.15">
      <c r="C41" s="9"/>
      <c r="D41" s="41"/>
      <c r="E41" s="41"/>
      <c r="F41" s="104"/>
      <c r="G41" s="104"/>
      <c r="H41" s="104"/>
      <c r="I41" s="104"/>
      <c r="J41" s="104"/>
      <c r="K41" s="104"/>
      <c r="L41" s="965"/>
      <c r="M41" s="104"/>
      <c r="N41" s="104"/>
      <c r="O41" s="9"/>
      <c r="P41" s="9"/>
      <c r="Q41" s="41"/>
      <c r="R41" s="9"/>
      <c r="S41" s="9"/>
      <c r="T41" s="41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41"/>
      <c r="AI41" s="9"/>
      <c r="AJ41" s="41"/>
      <c r="AK41" s="9"/>
      <c r="AL41" s="9"/>
      <c r="AM41" s="9"/>
      <c r="AN41" s="9"/>
      <c r="AO41" s="9"/>
      <c r="AP41" s="41"/>
      <c r="AQ41" s="41"/>
      <c r="AR41" s="41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110"/>
      <c r="BX41" s="110"/>
      <c r="BY41" s="110"/>
      <c r="BZ41" s="110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</row>
    <row r="42" spans="3:100" x14ac:dyDescent="0.15">
      <c r="C42" s="9"/>
      <c r="D42" s="41"/>
      <c r="E42" s="41"/>
      <c r="F42" s="104"/>
      <c r="G42" s="104"/>
      <c r="H42" s="104"/>
      <c r="I42" s="104"/>
      <c r="J42" s="104"/>
      <c r="K42" s="104"/>
      <c r="L42" s="965"/>
      <c r="M42" s="104"/>
      <c r="N42" s="104"/>
      <c r="O42" s="9"/>
      <c r="P42" s="9"/>
      <c r="Q42" s="41"/>
      <c r="R42" s="9"/>
      <c r="S42" s="9"/>
      <c r="T42" s="41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41"/>
      <c r="AI42" s="9"/>
      <c r="AJ42" s="41"/>
      <c r="AK42" s="9"/>
      <c r="AL42" s="9"/>
      <c r="AM42" s="9"/>
      <c r="AN42" s="9"/>
      <c r="AO42" s="9"/>
      <c r="AP42" s="41"/>
      <c r="AQ42" s="41"/>
      <c r="AR42" s="41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110"/>
      <c r="BX42" s="110"/>
      <c r="BY42" s="110"/>
      <c r="BZ42" s="110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</row>
    <row r="43" spans="3:100" x14ac:dyDescent="0.15">
      <c r="C43" s="9"/>
      <c r="D43" s="41"/>
      <c r="E43" s="41"/>
      <c r="F43" s="104"/>
      <c r="G43" s="104"/>
      <c r="H43" s="104"/>
      <c r="I43" s="104"/>
      <c r="J43" s="104"/>
      <c r="K43" s="104"/>
      <c r="L43" s="965"/>
      <c r="M43" s="104"/>
      <c r="N43" s="104"/>
      <c r="O43" s="9"/>
      <c r="P43" s="9"/>
      <c r="Q43" s="41"/>
      <c r="R43" s="9"/>
      <c r="S43" s="9"/>
      <c r="T43" s="41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41"/>
      <c r="AI43" s="9"/>
      <c r="AJ43" s="41"/>
      <c r="AK43" s="9"/>
      <c r="AL43" s="9"/>
      <c r="AM43" s="9"/>
      <c r="AN43" s="9"/>
      <c r="AO43" s="9"/>
      <c r="AP43" s="41"/>
      <c r="AQ43" s="41"/>
      <c r="AR43" s="41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110"/>
      <c r="BX43" s="110"/>
      <c r="BY43" s="110"/>
      <c r="BZ43" s="110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</row>
    <row r="44" spans="3:100" x14ac:dyDescent="0.15">
      <c r="C44" s="9"/>
      <c r="D44" s="41"/>
      <c r="E44" s="41"/>
      <c r="F44" s="104"/>
      <c r="G44" s="104"/>
      <c r="H44" s="104"/>
      <c r="I44" s="104"/>
      <c r="J44" s="104"/>
      <c r="K44" s="104"/>
      <c r="L44" s="965"/>
      <c r="M44" s="104"/>
      <c r="N44" s="104"/>
      <c r="O44" s="9"/>
      <c r="P44" s="9"/>
      <c r="Q44" s="41"/>
      <c r="R44" s="9"/>
      <c r="S44" s="9"/>
      <c r="T44" s="41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41"/>
      <c r="AI44" s="9"/>
      <c r="AJ44" s="41"/>
      <c r="AK44" s="9"/>
      <c r="AL44" s="9"/>
      <c r="AM44" s="9"/>
      <c r="AN44" s="9"/>
      <c r="AO44" s="9"/>
      <c r="AP44" s="41"/>
      <c r="AQ44" s="41"/>
      <c r="AR44" s="41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110"/>
      <c r="BX44" s="110"/>
      <c r="BY44" s="110"/>
      <c r="BZ44" s="110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</row>
    <row r="45" spans="3:100" x14ac:dyDescent="0.15">
      <c r="C45" s="9"/>
      <c r="D45" s="41"/>
      <c r="E45" s="41"/>
      <c r="F45" s="104"/>
      <c r="G45" s="104"/>
      <c r="H45" s="104"/>
      <c r="I45" s="104"/>
      <c r="J45" s="104"/>
      <c r="K45" s="104"/>
      <c r="L45" s="965"/>
      <c r="M45" s="104"/>
      <c r="N45" s="104"/>
      <c r="O45" s="9"/>
      <c r="P45" s="9"/>
      <c r="Q45" s="41"/>
      <c r="R45" s="9"/>
      <c r="S45" s="9"/>
      <c r="T45" s="41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41"/>
      <c r="AI45" s="9"/>
      <c r="AJ45" s="41"/>
      <c r="AK45" s="9"/>
      <c r="AL45" s="9"/>
      <c r="AM45" s="9"/>
      <c r="AN45" s="9"/>
      <c r="AO45" s="9"/>
      <c r="AP45" s="41"/>
      <c r="AQ45" s="41"/>
      <c r="AR45" s="41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110"/>
      <c r="BX45" s="110"/>
      <c r="BY45" s="110"/>
      <c r="BZ45" s="110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</row>
    <row r="46" spans="3:100" x14ac:dyDescent="0.15">
      <c r="C46" s="9"/>
      <c r="D46" s="41"/>
      <c r="E46" s="41"/>
      <c r="F46" s="104"/>
      <c r="G46" s="104"/>
      <c r="H46" s="104"/>
      <c r="I46" s="104"/>
      <c r="J46" s="104"/>
      <c r="K46" s="104"/>
      <c r="L46" s="965"/>
      <c r="M46" s="104"/>
      <c r="N46" s="104"/>
      <c r="O46" s="9"/>
      <c r="P46" s="9"/>
      <c r="Q46" s="41"/>
      <c r="R46" s="9"/>
      <c r="S46" s="9"/>
      <c r="T46" s="41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41"/>
      <c r="AI46" s="9"/>
      <c r="AJ46" s="41"/>
      <c r="AK46" s="9"/>
      <c r="AL46" s="9"/>
      <c r="AM46" s="9"/>
      <c r="AN46" s="9"/>
      <c r="AO46" s="9"/>
      <c r="AP46" s="41"/>
      <c r="AQ46" s="41"/>
      <c r="AR46" s="41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110"/>
      <c r="BX46" s="110"/>
      <c r="BY46" s="110"/>
      <c r="BZ46" s="110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</row>
    <row r="47" spans="3:100" x14ac:dyDescent="0.15">
      <c r="AM47" s="9"/>
      <c r="AN47" s="9"/>
      <c r="AO47" s="9"/>
      <c r="AP47" s="41"/>
      <c r="AQ47" s="41"/>
      <c r="AR47" s="41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110"/>
      <c r="BX47" s="110"/>
      <c r="BY47" s="110"/>
      <c r="BZ47" s="110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</row>
  </sheetData>
  <customSheetViews>
    <customSheetView guid="{F8ADF7E6-8DB2-4DD5-B904-29E1BA2DF5FE}" showPageBreaks="1" printArea="1" view="pageBreakPreview" showRuler="0">
      <pane xSplit="2" ySplit="6" topLeftCell="BV7" activePane="bottomRight" state="frozen"/>
      <selection pane="bottomRight" activeCell="BX17" sqref="BX17"/>
      <colBreaks count="4" manualBreakCount="4">
        <brk id="20" min="1" max="26" man="1"/>
        <brk id="35" min="1" max="27" man="1"/>
        <brk id="50" min="1" max="26" man="1"/>
        <brk id="65" min="1" max="26" man="1"/>
      </colBreaks>
      <pageMargins left="0.59055118110236227" right="0" top="0.78740157480314965" bottom="0.78740157480314965" header="0.39370078740157483" footer="0.39370078740157483"/>
      <pageSetup paperSize="9" scale="69" orientation="landscape" r:id="rId1"/>
      <headerFooter alignWithMargins="0">
        <oddHeader>&amp;L&amp;"ＭＳ Ｐゴシック,標準"&amp;16２．平成19年度歳入決算</oddHeader>
      </headerFooter>
    </customSheetView>
  </customSheetViews>
  <mergeCells count="94">
    <mergeCell ref="B2:I2"/>
    <mergeCell ref="AD5:AE5"/>
    <mergeCell ref="AF5:AF6"/>
    <mergeCell ref="U4:AF4"/>
    <mergeCell ref="BY5:BZ5"/>
    <mergeCell ref="BV5:BV6"/>
    <mergeCell ref="AW5:AW6"/>
    <mergeCell ref="AX5:AX6"/>
    <mergeCell ref="BN4:BP4"/>
    <mergeCell ref="BO5:BO6"/>
    <mergeCell ref="BU5:BU6"/>
    <mergeCell ref="BD5:BD6"/>
    <mergeCell ref="BR5:BR6"/>
    <mergeCell ref="BF5:BF6"/>
    <mergeCell ref="BP5:BP6"/>
    <mergeCell ref="BG5:BG6"/>
    <mergeCell ref="AJ4:AL4"/>
    <mergeCell ref="CA4:CC4"/>
    <mergeCell ref="CA5:CA6"/>
    <mergeCell ref="CB5:CB6"/>
    <mergeCell ref="CC5:CC6"/>
    <mergeCell ref="BT4:BZ4"/>
    <mergeCell ref="BT5:BT6"/>
    <mergeCell ref="AY4:BA4"/>
    <mergeCell ref="BE4:BG4"/>
    <mergeCell ref="BH4:BJ4"/>
    <mergeCell ref="BW5:BX5"/>
    <mergeCell ref="AL5:AL6"/>
    <mergeCell ref="BB4:BD4"/>
    <mergeCell ref="AK5:AK6"/>
    <mergeCell ref="AV4:AX4"/>
    <mergeCell ref="AP4:AR4"/>
    <mergeCell ref="AG5:AG6"/>
    <mergeCell ref="AH5:AH6"/>
    <mergeCell ref="AI5:AI6"/>
    <mergeCell ref="BE5:BE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BA5:BA6"/>
    <mergeCell ref="BB5:BB6"/>
    <mergeCell ref="AZ5:AZ6"/>
    <mergeCell ref="C5:C6"/>
    <mergeCell ref="D5:D6"/>
    <mergeCell ref="E5:E6"/>
    <mergeCell ref="F5:F6"/>
    <mergeCell ref="G5:G6"/>
    <mergeCell ref="L5:L6"/>
    <mergeCell ref="AC5:AC6"/>
    <mergeCell ref="U5:U6"/>
    <mergeCell ref="V5:V6"/>
    <mergeCell ref="X5:Y5"/>
    <mergeCell ref="AA5:AB5"/>
    <mergeCell ref="M5:M6"/>
    <mergeCell ref="W5:W6"/>
    <mergeCell ref="T5:T6"/>
    <mergeCell ref="P5:P6"/>
    <mergeCell ref="Q5:Q6"/>
    <mergeCell ref="R5:R6"/>
    <mergeCell ref="S5:S6"/>
    <mergeCell ref="AS4:AU4"/>
    <mergeCell ref="AM4:AO4"/>
    <mergeCell ref="N5:N6"/>
    <mergeCell ref="O5:O6"/>
    <mergeCell ref="AY5:AY6"/>
    <mergeCell ref="AV5:AV6"/>
    <mergeCell ref="AG4:AI4"/>
    <mergeCell ref="Z5:Z6"/>
    <mergeCell ref="C4:N4"/>
    <mergeCell ref="H5:H6"/>
    <mergeCell ref="O4:Q4"/>
    <mergeCell ref="R4:T4"/>
    <mergeCell ref="I5:I6"/>
    <mergeCell ref="AJ5:AJ6"/>
    <mergeCell ref="J5:J6"/>
    <mergeCell ref="K5:K6"/>
    <mergeCell ref="BC5:BC6"/>
    <mergeCell ref="BQ4:BS4"/>
    <mergeCell ref="BH5:BH6"/>
    <mergeCell ref="BI5:BI6"/>
    <mergeCell ref="BJ5:BJ6"/>
    <mergeCell ref="BK5:BK6"/>
    <mergeCell ref="BL5:BL6"/>
    <mergeCell ref="BQ5:BQ6"/>
    <mergeCell ref="BS5:BS6"/>
    <mergeCell ref="BK4:BM4"/>
    <mergeCell ref="BM5:BM6"/>
    <mergeCell ref="BN5:BN6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fitToWidth="0" orientation="landscape" r:id="rId2"/>
  <headerFooter alignWithMargins="0">
    <oddHeader>&amp;R&amp;F&amp;A&amp;D</oddHeader>
    <oddFooter>&amp;C&amp;P/&amp;N</oddFooter>
  </headerFooter>
  <colBreaks count="4" manualBreakCount="4">
    <brk id="20" max="1048575" man="1"/>
    <brk id="38" max="1048575" man="1"/>
    <brk id="53" max="1048575" man="1"/>
    <brk id="6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7"/>
  <sheetViews>
    <sheetView zoomScale="75" zoomScaleNormal="75" zoomScaleSheetLayoutView="55" workbookViewId="0">
      <selection activeCell="AQ18" sqref="AQ18"/>
    </sheetView>
  </sheetViews>
  <sheetFormatPr defaultRowHeight="14.25" x14ac:dyDescent="0.15"/>
  <cols>
    <col min="1" max="1" width="1.625" style="10" customWidth="1"/>
    <col min="2" max="2" width="10.625" style="10" customWidth="1"/>
    <col min="3" max="4" width="12.625" style="10" customWidth="1"/>
    <col min="5" max="5" width="7.25" style="13" customWidth="1"/>
    <col min="6" max="6" width="12.625" style="963" customWidth="1"/>
    <col min="7" max="7" width="12.625" style="10" customWidth="1"/>
    <col min="8" max="8" width="7.25" style="13" customWidth="1"/>
    <col min="9" max="9" width="12.625" style="963" customWidth="1"/>
    <col min="10" max="10" width="12.625" style="10" customWidth="1"/>
    <col min="11" max="11" width="7.25" style="13" customWidth="1"/>
    <col min="12" max="12" width="12.625" style="963" customWidth="1"/>
    <col min="13" max="13" width="12.625" style="10" customWidth="1"/>
    <col min="14" max="14" width="7.25" style="13" customWidth="1"/>
    <col min="15" max="15" width="12.625" style="963" customWidth="1"/>
    <col min="16" max="16" width="12.625" style="10" customWidth="1"/>
    <col min="17" max="17" width="7.25" style="13" customWidth="1"/>
    <col min="18" max="19" width="12.625" style="10" customWidth="1"/>
    <col min="20" max="20" width="7.25" style="13" customWidth="1"/>
    <col min="21" max="22" width="12.625" style="10" customWidth="1"/>
    <col min="23" max="23" width="7.25" style="13" customWidth="1"/>
    <col min="24" max="24" width="10.375" style="13" customWidth="1"/>
    <col min="25" max="25" width="8.5" style="13" customWidth="1"/>
    <col min="26" max="26" width="12.625" style="10" customWidth="1"/>
    <col min="27" max="27" width="12.625" style="13" customWidth="1"/>
    <col min="28" max="28" width="7.25" style="10" customWidth="1"/>
    <col min="29" max="29" width="13.625" style="13" customWidth="1"/>
    <col min="30" max="30" width="13.625" style="10" customWidth="1"/>
    <col min="31" max="31" width="7.25" style="10" customWidth="1"/>
    <col min="32" max="33" width="14.625" style="10" customWidth="1"/>
    <col min="34" max="34" width="9" style="10"/>
    <col min="35" max="46" width="11.75" style="10" customWidth="1"/>
    <col min="47" max="16384" width="9" style="10"/>
  </cols>
  <sheetData>
    <row r="1" spans="2:93" ht="9.75" customHeight="1" x14ac:dyDescent="0.15"/>
    <row r="2" spans="2:93" ht="27.75" customHeight="1" x14ac:dyDescent="0.25">
      <c r="B2" s="2083" t="s">
        <v>324</v>
      </c>
      <c r="C2" s="2083"/>
      <c r="D2" s="2083"/>
      <c r="E2" s="2083"/>
    </row>
    <row r="3" spans="2:93" s="449" customFormat="1" ht="18.75" customHeight="1" thickBot="1" x14ac:dyDescent="0.2">
      <c r="C3" s="449" t="s">
        <v>227</v>
      </c>
      <c r="E3" s="450"/>
      <c r="F3" s="963" t="s">
        <v>228</v>
      </c>
      <c r="H3" s="450"/>
      <c r="I3" s="963" t="s">
        <v>229</v>
      </c>
      <c r="K3" s="450"/>
      <c r="L3" s="963" t="s">
        <v>230</v>
      </c>
      <c r="N3" s="450"/>
      <c r="O3" s="963" t="s">
        <v>231</v>
      </c>
      <c r="Q3" s="450"/>
      <c r="R3" s="449" t="s">
        <v>232</v>
      </c>
      <c r="T3" s="450"/>
      <c r="U3" s="449" t="s">
        <v>233</v>
      </c>
      <c r="W3" s="450"/>
      <c r="X3" s="450"/>
      <c r="Y3" s="450"/>
      <c r="Z3" s="449" t="s">
        <v>111</v>
      </c>
      <c r="AA3" s="450"/>
      <c r="AC3" s="450"/>
      <c r="AD3" s="451"/>
      <c r="AE3" s="451" t="s">
        <v>174</v>
      </c>
      <c r="AF3" s="899" t="s">
        <v>282</v>
      </c>
      <c r="AH3" s="451" t="s">
        <v>174</v>
      </c>
      <c r="AI3" s="449" t="s">
        <v>120</v>
      </c>
      <c r="AL3" s="449" t="s">
        <v>188</v>
      </c>
      <c r="AO3" s="449" t="s">
        <v>234</v>
      </c>
      <c r="AR3" s="449" t="s">
        <v>235</v>
      </c>
      <c r="CO3" s="10"/>
    </row>
    <row r="4" spans="2:93" s="9" customFormat="1" ht="19.5" customHeight="1" x14ac:dyDescent="0.15">
      <c r="B4" s="43"/>
      <c r="C4" s="2018" t="s">
        <v>177</v>
      </c>
      <c r="D4" s="2092"/>
      <c r="E4" s="2093"/>
      <c r="F4" s="2018" t="s">
        <v>178</v>
      </c>
      <c r="G4" s="2092"/>
      <c r="H4" s="2093"/>
      <c r="I4" s="2018" t="s">
        <v>179</v>
      </c>
      <c r="J4" s="2092"/>
      <c r="K4" s="2093"/>
      <c r="L4" s="2018" t="s">
        <v>180</v>
      </c>
      <c r="M4" s="2092"/>
      <c r="N4" s="2093"/>
      <c r="O4" s="2018" t="s">
        <v>181</v>
      </c>
      <c r="P4" s="2092"/>
      <c r="Q4" s="2093"/>
      <c r="R4" s="2018" t="s">
        <v>182</v>
      </c>
      <c r="S4" s="2092"/>
      <c r="T4" s="2093"/>
      <c r="U4" s="2018" t="s">
        <v>183</v>
      </c>
      <c r="V4" s="2092"/>
      <c r="W4" s="2093"/>
      <c r="X4" s="2109" t="s">
        <v>140</v>
      </c>
      <c r="Y4" s="2110"/>
      <c r="Z4" s="2015" t="s">
        <v>77</v>
      </c>
      <c r="AA4" s="2097"/>
      <c r="AB4" s="2098"/>
      <c r="AC4" s="2064" t="s">
        <v>78</v>
      </c>
      <c r="AD4" s="2090"/>
      <c r="AE4" s="2091"/>
      <c r="AF4" s="2065" t="s">
        <v>27</v>
      </c>
      <c r="AG4" s="2101"/>
      <c r="AH4" s="2102"/>
      <c r="AI4" s="1998" t="s">
        <v>26</v>
      </c>
      <c r="AJ4" s="1999"/>
      <c r="AK4" s="2081"/>
      <c r="AL4" s="2094" t="s">
        <v>186</v>
      </c>
      <c r="AM4" s="2095"/>
      <c r="AN4" s="2096"/>
      <c r="AO4" s="2094" t="s">
        <v>185</v>
      </c>
      <c r="AP4" s="2095"/>
      <c r="AQ4" s="2096"/>
      <c r="AR4" s="2094" t="s">
        <v>187</v>
      </c>
      <c r="AS4" s="2095"/>
      <c r="AT4" s="2108"/>
    </row>
    <row r="5" spans="2:93" s="9" customFormat="1" ht="19.5" customHeight="1" x14ac:dyDescent="0.15">
      <c r="B5" s="44"/>
      <c r="C5" s="2013" t="s">
        <v>309</v>
      </c>
      <c r="D5" s="2045" t="s">
        <v>313</v>
      </c>
      <c r="E5" s="1996" t="s">
        <v>175</v>
      </c>
      <c r="F5" s="2105" t="s">
        <v>309</v>
      </c>
      <c r="G5" s="2045" t="s">
        <v>312</v>
      </c>
      <c r="H5" s="1996" t="s">
        <v>175</v>
      </c>
      <c r="I5" s="2105" t="s">
        <v>309</v>
      </c>
      <c r="J5" s="2045" t="s">
        <v>312</v>
      </c>
      <c r="K5" s="1996" t="s">
        <v>74</v>
      </c>
      <c r="L5" s="2105" t="s">
        <v>309</v>
      </c>
      <c r="M5" s="2045" t="s">
        <v>312</v>
      </c>
      <c r="N5" s="1996" t="s">
        <v>74</v>
      </c>
      <c r="O5" s="2105" t="s">
        <v>309</v>
      </c>
      <c r="P5" s="2045" t="s">
        <v>312</v>
      </c>
      <c r="Q5" s="1996" t="s">
        <v>74</v>
      </c>
      <c r="R5" s="2013" t="s">
        <v>309</v>
      </c>
      <c r="S5" s="2045" t="s">
        <v>312</v>
      </c>
      <c r="T5" s="1996" t="s">
        <v>74</v>
      </c>
      <c r="U5" s="2013" t="s">
        <v>309</v>
      </c>
      <c r="V5" s="2045" t="s">
        <v>312</v>
      </c>
      <c r="W5" s="1996" t="s">
        <v>74</v>
      </c>
      <c r="X5" s="674"/>
      <c r="Y5" s="674"/>
      <c r="Z5" s="2013" t="s">
        <v>309</v>
      </c>
      <c r="AA5" s="2045" t="s">
        <v>312</v>
      </c>
      <c r="AB5" s="1996" t="s">
        <v>74</v>
      </c>
      <c r="AC5" s="2031" t="s">
        <v>309</v>
      </c>
      <c r="AD5" s="2069" t="s">
        <v>312</v>
      </c>
      <c r="AE5" s="2099" t="s">
        <v>70</v>
      </c>
      <c r="AF5" s="2031" t="s">
        <v>309</v>
      </c>
      <c r="AG5" s="2069" t="s">
        <v>312</v>
      </c>
      <c r="AH5" s="1996" t="s">
        <v>70</v>
      </c>
      <c r="AI5" s="2056" t="s">
        <v>309</v>
      </c>
      <c r="AJ5" s="2069" t="s">
        <v>312</v>
      </c>
      <c r="AK5" s="2001" t="s">
        <v>70</v>
      </c>
      <c r="AL5" s="1991" t="s">
        <v>309</v>
      </c>
      <c r="AM5" s="2069" t="s">
        <v>312</v>
      </c>
      <c r="AN5" s="2001" t="s">
        <v>70</v>
      </c>
      <c r="AO5" s="1991" t="s">
        <v>309</v>
      </c>
      <c r="AP5" s="2069" t="s">
        <v>312</v>
      </c>
      <c r="AQ5" s="2001" t="s">
        <v>70</v>
      </c>
      <c r="AR5" s="1991" t="s">
        <v>309</v>
      </c>
      <c r="AS5" s="2069" t="s">
        <v>312</v>
      </c>
      <c r="AT5" s="1996" t="s">
        <v>70</v>
      </c>
    </row>
    <row r="6" spans="2:93" s="9" customFormat="1" ht="25.5" customHeight="1" thickBot="1" x14ac:dyDescent="0.2">
      <c r="B6" s="45"/>
      <c r="C6" s="2103"/>
      <c r="D6" s="2046"/>
      <c r="E6" s="1997"/>
      <c r="F6" s="2106"/>
      <c r="G6" s="2046"/>
      <c r="H6" s="1997"/>
      <c r="I6" s="2106"/>
      <c r="J6" s="2046"/>
      <c r="K6" s="1997"/>
      <c r="L6" s="2106"/>
      <c r="M6" s="2046"/>
      <c r="N6" s="1997"/>
      <c r="O6" s="2106"/>
      <c r="P6" s="2046"/>
      <c r="Q6" s="1997"/>
      <c r="R6" s="2103"/>
      <c r="S6" s="2046"/>
      <c r="T6" s="1997"/>
      <c r="U6" s="2103"/>
      <c r="V6" s="2046"/>
      <c r="W6" s="1997"/>
      <c r="X6" s="675"/>
      <c r="Y6" s="675"/>
      <c r="Z6" s="2103"/>
      <c r="AA6" s="2046"/>
      <c r="AB6" s="1997"/>
      <c r="AC6" s="2032"/>
      <c r="AD6" s="2082"/>
      <c r="AE6" s="2100"/>
      <c r="AF6" s="2032"/>
      <c r="AG6" s="2082"/>
      <c r="AH6" s="1997"/>
      <c r="AI6" s="2107"/>
      <c r="AJ6" s="2082"/>
      <c r="AK6" s="2104"/>
      <c r="AL6" s="1995"/>
      <c r="AM6" s="2082"/>
      <c r="AN6" s="2104"/>
      <c r="AO6" s="1995"/>
      <c r="AP6" s="2082"/>
      <c r="AQ6" s="2104"/>
      <c r="AR6" s="1995"/>
      <c r="AS6" s="2082"/>
      <c r="AT6" s="1997"/>
    </row>
    <row r="7" spans="2:93" s="265" customFormat="1" ht="27.75" customHeight="1" x14ac:dyDescent="0.15">
      <c r="B7" s="330" t="s">
        <v>3</v>
      </c>
      <c r="C7" s="136">
        <v>177697</v>
      </c>
      <c r="D7" s="801">
        <v>227637</v>
      </c>
      <c r="E7" s="120">
        <f t="shared" ref="E7:E24" si="0">IF(C7=0,IF(D7=0," "," 皆  減"),IF(C7=0," 皆  増",IF(ROUND((C7-D7)/D7*100,1)=0,"    0.0",ROUND((C7-D7)/D7*100,1))))</f>
        <v>-21.9</v>
      </c>
      <c r="F7" s="136">
        <v>291955</v>
      </c>
      <c r="G7" s="801">
        <v>146806</v>
      </c>
      <c r="H7" s="120">
        <f t="shared" ref="H7:H24" si="1">IF(F7=0,IF(G7=0," "," 皆  減"),IF(F7=0," 皆  増",IF(ROUND((F7-G7)/G7*100,1)=0,"    0.0",ROUND((F7-G7)/G7*100,1))))</f>
        <v>98.9</v>
      </c>
      <c r="I7" s="136">
        <v>395780</v>
      </c>
      <c r="J7" s="801">
        <v>38777</v>
      </c>
      <c r="K7" s="120">
        <f t="shared" ref="K7:K24" si="2">IF(I7=0,IF(J7=0," "," 皆  減"),IF(I7=0," 皆  増",IF(ROUND((I7-J7)/J7*100,1)=0,"    0.0",ROUND((I7-J7)/J7*100,1))))</f>
        <v>920.7</v>
      </c>
      <c r="L7" s="136">
        <v>4213988</v>
      </c>
      <c r="M7" s="801">
        <v>4250213</v>
      </c>
      <c r="N7" s="120">
        <f t="shared" ref="N7:N24" si="3">IF(L7=0,IF(M7=0," "," 皆  減"),IF(L7=0," 皆  増",IF(ROUND((L7-M7)/M7*100,1)=0,"    0.0",ROUND((L7-M7)/M7*100,1))))</f>
        <v>-0.9</v>
      </c>
      <c r="O7" s="136">
        <v>78864</v>
      </c>
      <c r="P7" s="801">
        <v>78128</v>
      </c>
      <c r="Q7" s="120">
        <f t="shared" ref="Q7:Q24" si="4">IF(O7=0,IF(P7=0," "," 皆  減"),IF(O7=0," 皆  増",IF(ROUND((O7-P7)/P7*100,1)=0,"    0.0",ROUND((O7-P7)/P7*100,1))))</f>
        <v>0.9</v>
      </c>
      <c r="R7" s="136">
        <v>0</v>
      </c>
      <c r="S7" s="801">
        <v>0</v>
      </c>
      <c r="T7" s="120" t="str">
        <f t="shared" ref="T7:T24" si="5">IF(R7=0,IF(S7=0," "," 皆  減"),IF(R7=0," 皆  増",IF(ROUND((R7-S7)/S7*100,1)=0,"    0.0",ROUND((R7-S7)/S7*100,1))))</f>
        <v xml:space="preserve"> </v>
      </c>
      <c r="U7" s="754">
        <v>399475</v>
      </c>
      <c r="V7" s="801">
        <v>440631</v>
      </c>
      <c r="W7" s="120">
        <f t="shared" ref="W7:W24" si="6">IF(U7=0,IF(V7=0," "," 皆  減"),IF(U7=0," 皆  増",IF(ROUND((U7-V7)/V7*100,1)=0,"    0.0",ROUND((U7-V7)/V7*100,1))))</f>
        <v>-9.3000000000000007</v>
      </c>
      <c r="X7" s="676">
        <f>C7+F7+I7+L7+O7+R7+U7</f>
        <v>5557759</v>
      </c>
      <c r="Y7" s="676">
        <f>Z7-X7</f>
        <v>0</v>
      </c>
      <c r="Z7" s="1165">
        <v>5557759</v>
      </c>
      <c r="AA7" s="801">
        <v>5182192</v>
      </c>
      <c r="AB7" s="183">
        <f t="shared" ref="AB7:AB24" si="7">IF(Z7=0,IF(AA7=0," "," 皆  減"),IF(Z7=0," 皆  増",IF(ROUND((Z7-AA7)/AA7*100,1)=0,"    0.0",ROUND((Z7-AA7)/AA7*100,1))))</f>
        <v>7.2</v>
      </c>
      <c r="AC7" s="227">
        <f>歳入!AJ6</f>
        <v>103278196</v>
      </c>
      <c r="AD7" s="801">
        <v>98035423</v>
      </c>
      <c r="AE7" s="120">
        <f t="shared" ref="AE7:AE24" si="8">IF(AC7=0,IF(AD7=0," "," 皆  減"),IF(AC7=0," 皆  増",IF(ROUND((AC7-AD7)/AD7*100,1)=0,"    0.0",ROUND((AC7-AD7)/AD7*100,1))))</f>
        <v>5.3</v>
      </c>
      <c r="AF7" s="227">
        <v>164812961</v>
      </c>
      <c r="AG7" s="859">
        <v>158517556</v>
      </c>
      <c r="AH7" s="181">
        <f t="shared" ref="AH7:AH24" si="9">IF(AF7=0,IF(AG7=0," "," 皆  減"),IF(AF7=0," 皆  増",IF(ROUND((AF7-AG7)/AG7*100,1)=0,"    0.0",ROUND((AF7-AG7)/AG7*100,1))))</f>
        <v>4</v>
      </c>
      <c r="AI7" s="333">
        <v>725267</v>
      </c>
      <c r="AJ7" s="832">
        <v>1437878</v>
      </c>
      <c r="AK7" s="334">
        <f>IF(AI7=0,IF(AJ7=0," "," 皆  減"),IF(AI7=0," 皆  増",IF(ROUND((AI7-AJ7)/AJ7*100,1)=0,"    0.0",ROUND((AI7-AJ7)/AJ7*100,1))))</f>
        <v>-49.6</v>
      </c>
      <c r="AL7" s="333">
        <v>0</v>
      </c>
      <c r="AM7" s="832">
        <v>0</v>
      </c>
      <c r="AN7" s="334" t="str">
        <f>IF(AL7=0,IF(AM7=0," "," 皆  減"),IF(AL7=0," 皆  増",IF(ROUND((AL7-AM7)/AM7*100,1)=0,"    0.0",ROUND((AL7-AM7)/AM7*100,1))))</f>
        <v xml:space="preserve"> </v>
      </c>
      <c r="AO7" s="333">
        <v>0</v>
      </c>
      <c r="AP7" s="832">
        <v>0</v>
      </c>
      <c r="AQ7" s="334" t="str">
        <f t="shared" ref="AQ7:AQ24" si="10">IF(AO7=0,IF(AP7=0," "," 皆  減"),IF(AO7=0," 皆  増",IF(ROUND((AO7-AP7)/AP7*100,1)=0,"    0.0",ROUND((AO7-AP7)/AP7*100,1))))</f>
        <v xml:space="preserve"> </v>
      </c>
      <c r="AR7" s="333">
        <v>132452</v>
      </c>
      <c r="AS7" s="832">
        <v>1203716</v>
      </c>
      <c r="AT7" s="335">
        <f t="shared" ref="AT7:AT24" si="11">IF(AR7=0,IF(AS7=0," "," 皆  減"),IF(AR7=0," 皆  増",IF(ROUND((AR7-AS7)/AS7*100,1)=0,"    0.0",ROUND((AR7-AS7)/AS7*100,1))))</f>
        <v>-89</v>
      </c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7"/>
      <c r="BH7" s="337"/>
      <c r="BI7" s="337"/>
      <c r="BJ7" s="337"/>
    </row>
    <row r="8" spans="2:93" s="265" customFormat="1" ht="27.75" customHeight="1" x14ac:dyDescent="0.15">
      <c r="B8" s="340" t="s">
        <v>4</v>
      </c>
      <c r="C8" s="141">
        <v>66454</v>
      </c>
      <c r="D8" s="802">
        <v>86158</v>
      </c>
      <c r="E8" s="121">
        <f t="shared" si="0"/>
        <v>-22.9</v>
      </c>
      <c r="F8" s="141">
        <v>108893</v>
      </c>
      <c r="G8" s="802">
        <v>55532</v>
      </c>
      <c r="H8" s="121">
        <f t="shared" si="1"/>
        <v>96.1</v>
      </c>
      <c r="I8" s="141">
        <v>147299</v>
      </c>
      <c r="J8" s="802">
        <v>14582</v>
      </c>
      <c r="K8" s="121">
        <f t="shared" si="2"/>
        <v>910.1</v>
      </c>
      <c r="L8" s="141">
        <v>1669810</v>
      </c>
      <c r="M8" s="802">
        <v>1684163</v>
      </c>
      <c r="N8" s="121">
        <f t="shared" si="3"/>
        <v>-0.9</v>
      </c>
      <c r="O8" s="141">
        <v>17158</v>
      </c>
      <c r="P8" s="802">
        <v>17308</v>
      </c>
      <c r="Q8" s="121">
        <f t="shared" si="4"/>
        <v>-0.9</v>
      </c>
      <c r="R8" s="141">
        <v>0</v>
      </c>
      <c r="S8" s="802">
        <v>0</v>
      </c>
      <c r="T8" s="121" t="str">
        <f t="shared" si="5"/>
        <v xml:space="preserve"> </v>
      </c>
      <c r="U8" s="755">
        <v>182227</v>
      </c>
      <c r="V8" s="802">
        <v>200770</v>
      </c>
      <c r="W8" s="121">
        <f t="shared" si="6"/>
        <v>-9.1999999999999993</v>
      </c>
      <c r="X8" s="677">
        <f t="shared" ref="X8:X24" si="12">C8+F8+I8+L8+O8+R8+U8</f>
        <v>2191841</v>
      </c>
      <c r="Y8" s="677">
        <f t="shared" ref="Y8:Y24" si="13">Z8-X8</f>
        <v>0</v>
      </c>
      <c r="Z8" s="1170">
        <v>2191841</v>
      </c>
      <c r="AA8" s="802">
        <v>2058513</v>
      </c>
      <c r="AB8" s="188">
        <f t="shared" si="7"/>
        <v>6.5</v>
      </c>
      <c r="AC8" s="228">
        <f>歳入!AJ7</f>
        <v>40044268</v>
      </c>
      <c r="AD8" s="802">
        <v>38371689</v>
      </c>
      <c r="AE8" s="121">
        <f t="shared" si="8"/>
        <v>4.4000000000000004</v>
      </c>
      <c r="AF8" s="228">
        <v>83358661</v>
      </c>
      <c r="AG8" s="860">
        <v>72386049</v>
      </c>
      <c r="AH8" s="186">
        <f t="shared" si="9"/>
        <v>15.2</v>
      </c>
      <c r="AI8" s="235">
        <v>902437</v>
      </c>
      <c r="AJ8" s="833">
        <v>469479</v>
      </c>
      <c r="AK8" s="343">
        <f>IF(AI8=0,IF(AJ8=0," "," 皆  減"),IF(AI8=0," 皆  増",IF(ROUND((AI8-AJ8)/AJ8*100,1)=0,"    0.0",ROUND((AI8-AJ8)/AJ8*100,1))))</f>
        <v>92.2</v>
      </c>
      <c r="AL8" s="235">
        <v>200000</v>
      </c>
      <c r="AM8" s="833">
        <v>400000</v>
      </c>
      <c r="AN8" s="343">
        <f>IF(AL8=0,IF(AM8=0," "," 皆  減"),IF(AL8=0," 皆  増",IF(ROUND((AL8-AM8)/AM8*100,1)=0,"    0.0",ROUND((AL8-AM8)/AM8*100,1))))</f>
        <v>-50</v>
      </c>
      <c r="AO8" s="235">
        <v>0</v>
      </c>
      <c r="AP8" s="833">
        <v>0</v>
      </c>
      <c r="AQ8" s="343" t="str">
        <f t="shared" si="10"/>
        <v xml:space="preserve"> </v>
      </c>
      <c r="AR8" s="235">
        <v>702437</v>
      </c>
      <c r="AS8" s="833">
        <v>69479</v>
      </c>
      <c r="AT8" s="344">
        <f t="shared" si="11"/>
        <v>911</v>
      </c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</row>
    <row r="9" spans="2:93" s="265" customFormat="1" ht="27.75" customHeight="1" x14ac:dyDescent="0.15">
      <c r="B9" s="340" t="s">
        <v>5</v>
      </c>
      <c r="C9" s="141">
        <v>16699</v>
      </c>
      <c r="D9" s="802">
        <v>21798</v>
      </c>
      <c r="E9" s="121">
        <f t="shared" si="0"/>
        <v>-23.4</v>
      </c>
      <c r="F9" s="141">
        <v>27319</v>
      </c>
      <c r="G9" s="802">
        <v>14043</v>
      </c>
      <c r="H9" s="121">
        <f t="shared" si="1"/>
        <v>94.5</v>
      </c>
      <c r="I9" s="141">
        <v>36905</v>
      </c>
      <c r="J9" s="802">
        <v>3682</v>
      </c>
      <c r="K9" s="121">
        <f t="shared" si="2"/>
        <v>902.3</v>
      </c>
      <c r="L9" s="141">
        <v>439467</v>
      </c>
      <c r="M9" s="802">
        <v>443244</v>
      </c>
      <c r="N9" s="121">
        <f t="shared" si="3"/>
        <v>-0.9</v>
      </c>
      <c r="O9" s="141">
        <v>13623</v>
      </c>
      <c r="P9" s="802">
        <v>13505</v>
      </c>
      <c r="Q9" s="121">
        <f t="shared" si="4"/>
        <v>0.9</v>
      </c>
      <c r="R9" s="141">
        <v>0</v>
      </c>
      <c r="S9" s="802">
        <v>0</v>
      </c>
      <c r="T9" s="121" t="str">
        <f t="shared" si="5"/>
        <v xml:space="preserve"> </v>
      </c>
      <c r="U9" s="755">
        <v>47359</v>
      </c>
      <c r="V9" s="802">
        <v>52542</v>
      </c>
      <c r="W9" s="121">
        <f t="shared" si="6"/>
        <v>-9.9</v>
      </c>
      <c r="X9" s="677">
        <f t="shared" si="12"/>
        <v>581372</v>
      </c>
      <c r="Y9" s="677">
        <f t="shared" si="13"/>
        <v>0</v>
      </c>
      <c r="Z9" s="1170">
        <v>581372</v>
      </c>
      <c r="AA9" s="802">
        <v>548814</v>
      </c>
      <c r="AB9" s="188">
        <f t="shared" si="7"/>
        <v>5.9</v>
      </c>
      <c r="AC9" s="228">
        <f>歳入!AJ8</f>
        <v>10890443</v>
      </c>
      <c r="AD9" s="802">
        <v>10575212</v>
      </c>
      <c r="AE9" s="121">
        <f t="shared" si="8"/>
        <v>3</v>
      </c>
      <c r="AF9" s="228">
        <v>18193523</v>
      </c>
      <c r="AG9" s="860">
        <v>17377458</v>
      </c>
      <c r="AH9" s="186">
        <f t="shared" si="9"/>
        <v>4.7</v>
      </c>
      <c r="AI9" s="235">
        <v>649</v>
      </c>
      <c r="AJ9" s="833">
        <v>127086</v>
      </c>
      <c r="AK9" s="343">
        <f t="shared" ref="AK9:AK23" si="14">IF(AI9=0,IF(AJ9=0," "," 皆  減"),IF(AI9=0," 皆  増",IF(ROUND((AI9-AJ9)/AJ9*100,1)=0,"    0.0",ROUND((AI9-AJ9)/AJ9*100,1))))</f>
        <v>-99.5</v>
      </c>
      <c r="AL9" s="235">
        <v>0</v>
      </c>
      <c r="AM9" s="833">
        <v>0</v>
      </c>
      <c r="AN9" s="343" t="str">
        <f t="shared" ref="AN9:AN23" si="15">IF(AL9=0,IF(AM9=0," "," 皆  減"),IF(AL9=0," 皆  増",IF(ROUND((AL9-AM9)/AM9*100,1)=0,"    0.0",ROUND((AL9-AM9)/AM9*100,1))))</f>
        <v xml:space="preserve"> </v>
      </c>
      <c r="AO9" s="235">
        <v>0</v>
      </c>
      <c r="AP9" s="833">
        <v>42916</v>
      </c>
      <c r="AQ9" s="343" t="str">
        <f t="shared" si="10"/>
        <v xml:space="preserve"> 皆  減</v>
      </c>
      <c r="AR9" s="235">
        <v>644</v>
      </c>
      <c r="AS9" s="833">
        <v>84011</v>
      </c>
      <c r="AT9" s="344">
        <f t="shared" si="11"/>
        <v>-99.2</v>
      </c>
      <c r="AU9" s="337"/>
      <c r="AV9" s="337"/>
      <c r="AW9" s="337"/>
      <c r="AX9" s="337"/>
      <c r="AY9" s="337"/>
      <c r="AZ9" s="337"/>
      <c r="BA9" s="337"/>
      <c r="BB9" s="337"/>
      <c r="BC9" s="337"/>
      <c r="BD9" s="337"/>
      <c r="BE9" s="337"/>
      <c r="BF9" s="337"/>
      <c r="BG9" s="337"/>
      <c r="BH9" s="337"/>
      <c r="BI9" s="337"/>
      <c r="BJ9" s="337"/>
    </row>
    <row r="10" spans="2:93" s="265" customFormat="1" ht="27.75" customHeight="1" x14ac:dyDescent="0.15">
      <c r="B10" s="340" t="s">
        <v>6</v>
      </c>
      <c r="C10" s="141">
        <v>16882</v>
      </c>
      <c r="D10" s="802">
        <v>21975</v>
      </c>
      <c r="E10" s="121">
        <f t="shared" si="0"/>
        <v>-23.2</v>
      </c>
      <c r="F10" s="141">
        <v>27665</v>
      </c>
      <c r="G10" s="802">
        <v>14156</v>
      </c>
      <c r="H10" s="121">
        <f t="shared" si="1"/>
        <v>95.4</v>
      </c>
      <c r="I10" s="141">
        <v>37424</v>
      </c>
      <c r="J10" s="802">
        <v>3705</v>
      </c>
      <c r="K10" s="121">
        <f t="shared" si="2"/>
        <v>910.1</v>
      </c>
      <c r="L10" s="141">
        <v>417429</v>
      </c>
      <c r="M10" s="802">
        <v>421017</v>
      </c>
      <c r="N10" s="121">
        <f t="shared" si="3"/>
        <v>-0.9</v>
      </c>
      <c r="O10" s="141">
        <v>10962</v>
      </c>
      <c r="P10" s="802">
        <v>10833</v>
      </c>
      <c r="Q10" s="121">
        <f t="shared" si="4"/>
        <v>1.2</v>
      </c>
      <c r="R10" s="141">
        <v>0</v>
      </c>
      <c r="S10" s="802">
        <v>0</v>
      </c>
      <c r="T10" s="121" t="str">
        <f t="shared" si="5"/>
        <v xml:space="preserve"> </v>
      </c>
      <c r="U10" s="755">
        <v>63759</v>
      </c>
      <c r="V10" s="802">
        <v>70633</v>
      </c>
      <c r="W10" s="121">
        <f t="shared" si="6"/>
        <v>-9.6999999999999993</v>
      </c>
      <c r="X10" s="677">
        <f t="shared" si="12"/>
        <v>574121</v>
      </c>
      <c r="Y10" s="677">
        <f t="shared" si="13"/>
        <v>0</v>
      </c>
      <c r="Z10" s="1170">
        <v>574121</v>
      </c>
      <c r="AA10" s="802">
        <v>542319</v>
      </c>
      <c r="AB10" s="188">
        <f t="shared" si="7"/>
        <v>5.9</v>
      </c>
      <c r="AC10" s="228">
        <f>歳入!AJ9</f>
        <v>13237860</v>
      </c>
      <c r="AD10" s="802">
        <v>13971573</v>
      </c>
      <c r="AE10" s="121">
        <f t="shared" si="8"/>
        <v>-5.3</v>
      </c>
      <c r="AF10" s="228">
        <v>24596234</v>
      </c>
      <c r="AG10" s="860">
        <v>24272670</v>
      </c>
      <c r="AH10" s="186">
        <f t="shared" si="9"/>
        <v>1.3</v>
      </c>
      <c r="AI10" s="235">
        <v>302421</v>
      </c>
      <c r="AJ10" s="833">
        <v>966645</v>
      </c>
      <c r="AK10" s="343">
        <f t="shared" si="14"/>
        <v>-68.7</v>
      </c>
      <c r="AL10" s="235">
        <v>240703</v>
      </c>
      <c r="AM10" s="833">
        <v>0</v>
      </c>
      <c r="AN10" s="343" t="s">
        <v>331</v>
      </c>
      <c r="AO10" s="235">
        <v>0</v>
      </c>
      <c r="AP10" s="833">
        <v>0</v>
      </c>
      <c r="AQ10" s="343" t="str">
        <f t="shared" si="10"/>
        <v xml:space="preserve"> </v>
      </c>
      <c r="AR10" s="235">
        <v>54077</v>
      </c>
      <c r="AS10" s="833">
        <v>150091</v>
      </c>
      <c r="AT10" s="344">
        <f t="shared" si="11"/>
        <v>-64</v>
      </c>
      <c r="AU10" s="337"/>
      <c r="AV10" s="337"/>
      <c r="AW10" s="337"/>
      <c r="AX10" s="337"/>
      <c r="AY10" s="337"/>
      <c r="AZ10" s="337"/>
      <c r="BA10" s="337"/>
      <c r="BB10" s="337"/>
      <c r="BC10" s="337"/>
      <c r="BD10" s="337"/>
      <c r="BE10" s="337"/>
      <c r="BF10" s="337"/>
      <c r="BG10" s="337"/>
      <c r="BH10" s="337"/>
      <c r="BI10" s="337"/>
      <c r="BJ10" s="337"/>
    </row>
    <row r="11" spans="2:93" s="265" customFormat="1" ht="27.75" customHeight="1" x14ac:dyDescent="0.15">
      <c r="B11" s="340" t="s">
        <v>7</v>
      </c>
      <c r="C11" s="141">
        <v>12390</v>
      </c>
      <c r="D11" s="802">
        <v>15923</v>
      </c>
      <c r="E11" s="121">
        <f t="shared" si="0"/>
        <v>-22.2</v>
      </c>
      <c r="F11" s="141">
        <v>20364</v>
      </c>
      <c r="G11" s="802">
        <v>10263</v>
      </c>
      <c r="H11" s="121">
        <f t="shared" si="1"/>
        <v>98.4</v>
      </c>
      <c r="I11" s="141">
        <v>27611</v>
      </c>
      <c r="J11" s="802">
        <v>2705</v>
      </c>
      <c r="K11" s="121">
        <f t="shared" si="2"/>
        <v>920.7</v>
      </c>
      <c r="L11" s="141">
        <v>292573</v>
      </c>
      <c r="M11" s="802">
        <v>295088</v>
      </c>
      <c r="N11" s="121">
        <f t="shared" si="3"/>
        <v>-0.9</v>
      </c>
      <c r="O11" s="141">
        <v>0</v>
      </c>
      <c r="P11" s="802">
        <v>0</v>
      </c>
      <c r="Q11" s="121" t="str">
        <f t="shared" si="4"/>
        <v xml:space="preserve"> </v>
      </c>
      <c r="R11" s="141">
        <v>0</v>
      </c>
      <c r="S11" s="802">
        <v>0</v>
      </c>
      <c r="T11" s="121" t="str">
        <f t="shared" si="5"/>
        <v xml:space="preserve"> </v>
      </c>
      <c r="U11" s="755">
        <v>35601</v>
      </c>
      <c r="V11" s="802">
        <v>39452</v>
      </c>
      <c r="W11" s="121">
        <f t="shared" si="6"/>
        <v>-9.8000000000000007</v>
      </c>
      <c r="X11" s="677">
        <f t="shared" si="12"/>
        <v>388539</v>
      </c>
      <c r="Y11" s="677">
        <f t="shared" si="13"/>
        <v>0</v>
      </c>
      <c r="Z11" s="1170">
        <v>388539</v>
      </c>
      <c r="AA11" s="802">
        <v>363431</v>
      </c>
      <c r="AB11" s="188">
        <f t="shared" si="7"/>
        <v>6.9</v>
      </c>
      <c r="AC11" s="228">
        <f>歳入!AJ10</f>
        <v>8005935</v>
      </c>
      <c r="AD11" s="802">
        <v>7925750</v>
      </c>
      <c r="AE11" s="121">
        <f t="shared" si="8"/>
        <v>1</v>
      </c>
      <c r="AF11" s="228">
        <v>14694356</v>
      </c>
      <c r="AG11" s="860">
        <v>14201294</v>
      </c>
      <c r="AH11" s="186">
        <f t="shared" si="9"/>
        <v>3.5</v>
      </c>
      <c r="AI11" s="235">
        <v>342259</v>
      </c>
      <c r="AJ11" s="833">
        <v>482395</v>
      </c>
      <c r="AK11" s="343">
        <f t="shared" si="14"/>
        <v>-29.1</v>
      </c>
      <c r="AL11" s="235">
        <v>320000</v>
      </c>
      <c r="AM11" s="833">
        <v>330000</v>
      </c>
      <c r="AN11" s="343">
        <f t="shared" si="15"/>
        <v>-3</v>
      </c>
      <c r="AO11" s="235">
        <v>20679</v>
      </c>
      <c r="AP11" s="833">
        <v>21213</v>
      </c>
      <c r="AQ11" s="343">
        <f t="shared" si="10"/>
        <v>-2.5</v>
      </c>
      <c r="AR11" s="235">
        <v>1580</v>
      </c>
      <c r="AS11" s="833">
        <v>131182</v>
      </c>
      <c r="AT11" s="344">
        <f t="shared" si="11"/>
        <v>-98.8</v>
      </c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7"/>
      <c r="BG11" s="337"/>
      <c r="BH11" s="337"/>
      <c r="BI11" s="337"/>
      <c r="BJ11" s="337"/>
    </row>
    <row r="12" spans="2:93" s="265" customFormat="1" ht="27.75" customHeight="1" x14ac:dyDescent="0.15">
      <c r="B12" s="340" t="s">
        <v>8</v>
      </c>
      <c r="C12" s="141">
        <v>17073</v>
      </c>
      <c r="D12" s="802">
        <v>22036</v>
      </c>
      <c r="E12" s="121">
        <f t="shared" si="0"/>
        <v>-22.5</v>
      </c>
      <c r="F12" s="141">
        <v>28034</v>
      </c>
      <c r="G12" s="802">
        <v>14200</v>
      </c>
      <c r="H12" s="121">
        <f t="shared" si="1"/>
        <v>97.4</v>
      </c>
      <c r="I12" s="141">
        <v>37987</v>
      </c>
      <c r="J12" s="802">
        <v>3730</v>
      </c>
      <c r="K12" s="121">
        <f t="shared" si="2"/>
        <v>918.4</v>
      </c>
      <c r="L12" s="141">
        <v>408576</v>
      </c>
      <c r="M12" s="802">
        <v>412089</v>
      </c>
      <c r="N12" s="121">
        <f t="shared" si="3"/>
        <v>-0.9</v>
      </c>
      <c r="O12" s="141">
        <v>0</v>
      </c>
      <c r="P12" s="802">
        <v>0</v>
      </c>
      <c r="Q12" s="121" t="str">
        <f t="shared" si="4"/>
        <v xml:space="preserve"> </v>
      </c>
      <c r="R12" s="141">
        <v>0</v>
      </c>
      <c r="S12" s="802">
        <v>0</v>
      </c>
      <c r="T12" s="121" t="str">
        <f t="shared" si="5"/>
        <v xml:space="preserve"> </v>
      </c>
      <c r="U12" s="755">
        <v>51782</v>
      </c>
      <c r="V12" s="802">
        <v>57682</v>
      </c>
      <c r="W12" s="121">
        <f t="shared" si="6"/>
        <v>-10.199999999999999</v>
      </c>
      <c r="X12" s="677">
        <f t="shared" si="12"/>
        <v>543452</v>
      </c>
      <c r="Y12" s="677">
        <f t="shared" si="13"/>
        <v>0</v>
      </c>
      <c r="Z12" s="1170">
        <v>543452</v>
      </c>
      <c r="AA12" s="802">
        <v>509737</v>
      </c>
      <c r="AB12" s="188">
        <f t="shared" si="7"/>
        <v>6.6</v>
      </c>
      <c r="AC12" s="228">
        <f>歳入!AJ11</f>
        <v>13454897</v>
      </c>
      <c r="AD12" s="802">
        <v>12887140</v>
      </c>
      <c r="AE12" s="121">
        <f t="shared" si="8"/>
        <v>4.4000000000000004</v>
      </c>
      <c r="AF12" s="228">
        <v>23036094</v>
      </c>
      <c r="AG12" s="860">
        <v>22302284</v>
      </c>
      <c r="AH12" s="186">
        <f t="shared" si="9"/>
        <v>3.3</v>
      </c>
      <c r="AI12" s="235">
        <v>475269</v>
      </c>
      <c r="AJ12" s="833">
        <v>55433</v>
      </c>
      <c r="AK12" s="343">
        <f t="shared" si="14"/>
        <v>757.4</v>
      </c>
      <c r="AL12" s="235">
        <v>100000</v>
      </c>
      <c r="AM12" s="833">
        <v>0</v>
      </c>
      <c r="AN12" s="343" t="s">
        <v>330</v>
      </c>
      <c r="AO12" s="235">
        <v>80000</v>
      </c>
      <c r="AP12" s="833">
        <v>0</v>
      </c>
      <c r="AQ12" s="343" t="s">
        <v>331</v>
      </c>
      <c r="AR12" s="235">
        <v>255269</v>
      </c>
      <c r="AS12" s="833">
        <v>37993</v>
      </c>
      <c r="AT12" s="344">
        <f t="shared" si="11"/>
        <v>571.9</v>
      </c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/>
      <c r="BG12" s="337"/>
      <c r="BH12" s="337"/>
      <c r="BI12" s="337"/>
      <c r="BJ12" s="337"/>
    </row>
    <row r="13" spans="2:93" s="265" customFormat="1" ht="27.75" customHeight="1" x14ac:dyDescent="0.15">
      <c r="B13" s="347" t="s">
        <v>9</v>
      </c>
      <c r="C13" s="145">
        <v>18657</v>
      </c>
      <c r="D13" s="803">
        <v>23922</v>
      </c>
      <c r="E13" s="122">
        <f t="shared" si="0"/>
        <v>-22</v>
      </c>
      <c r="F13" s="145">
        <v>30664</v>
      </c>
      <c r="G13" s="803">
        <v>15425</v>
      </c>
      <c r="H13" s="122">
        <f t="shared" si="1"/>
        <v>98.8</v>
      </c>
      <c r="I13" s="145">
        <v>41582</v>
      </c>
      <c r="J13" s="803">
        <v>4061</v>
      </c>
      <c r="K13" s="122">
        <f t="shared" si="2"/>
        <v>923.9</v>
      </c>
      <c r="L13" s="145">
        <v>463001</v>
      </c>
      <c r="M13" s="803">
        <v>466982</v>
      </c>
      <c r="N13" s="122">
        <f t="shared" si="3"/>
        <v>-0.9</v>
      </c>
      <c r="O13" s="145">
        <v>0</v>
      </c>
      <c r="P13" s="803">
        <v>0</v>
      </c>
      <c r="Q13" s="122" t="str">
        <f t="shared" si="4"/>
        <v xml:space="preserve"> </v>
      </c>
      <c r="R13" s="145">
        <v>0</v>
      </c>
      <c r="S13" s="803">
        <v>0</v>
      </c>
      <c r="T13" s="122" t="str">
        <f t="shared" si="5"/>
        <v xml:space="preserve"> </v>
      </c>
      <c r="U13" s="756">
        <v>81811</v>
      </c>
      <c r="V13" s="803">
        <v>90362</v>
      </c>
      <c r="W13" s="122">
        <f t="shared" si="6"/>
        <v>-9.5</v>
      </c>
      <c r="X13" s="678">
        <f t="shared" si="12"/>
        <v>635715</v>
      </c>
      <c r="Y13" s="678">
        <f t="shared" si="13"/>
        <v>0</v>
      </c>
      <c r="Z13" s="1167">
        <v>635715</v>
      </c>
      <c r="AA13" s="803">
        <v>600752</v>
      </c>
      <c r="AB13" s="193">
        <f t="shared" si="7"/>
        <v>5.8</v>
      </c>
      <c r="AC13" s="229">
        <f>歳入!AJ12</f>
        <v>14228540</v>
      </c>
      <c r="AD13" s="803">
        <v>13681461</v>
      </c>
      <c r="AE13" s="122">
        <f t="shared" si="8"/>
        <v>4</v>
      </c>
      <c r="AF13" s="229">
        <v>23177416</v>
      </c>
      <c r="AG13" s="860">
        <v>22289357</v>
      </c>
      <c r="AH13" s="191">
        <f t="shared" si="9"/>
        <v>4</v>
      </c>
      <c r="AI13" s="350">
        <v>115727</v>
      </c>
      <c r="AJ13" s="834">
        <v>1020</v>
      </c>
      <c r="AK13" s="351">
        <f t="shared" si="14"/>
        <v>11245.8</v>
      </c>
      <c r="AL13" s="350">
        <v>0</v>
      </c>
      <c r="AM13" s="834">
        <v>0</v>
      </c>
      <c r="AN13" s="351" t="str">
        <f t="shared" si="15"/>
        <v xml:space="preserve"> </v>
      </c>
      <c r="AO13" s="350">
        <v>0</v>
      </c>
      <c r="AP13" s="834">
        <v>0</v>
      </c>
      <c r="AQ13" s="351" t="str">
        <f t="shared" si="10"/>
        <v xml:space="preserve"> </v>
      </c>
      <c r="AR13" s="350">
        <v>3000</v>
      </c>
      <c r="AS13" s="834">
        <v>1020</v>
      </c>
      <c r="AT13" s="352">
        <f t="shared" si="11"/>
        <v>194.1</v>
      </c>
      <c r="AU13" s="337"/>
      <c r="AV13" s="337"/>
      <c r="AW13" s="337"/>
      <c r="AX13" s="337"/>
      <c r="AY13" s="337"/>
      <c r="AZ13" s="337"/>
      <c r="BA13" s="337"/>
      <c r="BB13" s="337"/>
      <c r="BC13" s="337"/>
      <c r="BD13" s="337"/>
      <c r="BE13" s="337"/>
      <c r="BF13" s="337"/>
      <c r="BG13" s="337"/>
      <c r="BH13" s="337"/>
      <c r="BI13" s="337"/>
      <c r="BJ13" s="337"/>
    </row>
    <row r="14" spans="2:93" s="265" customFormat="1" ht="27.75" customHeight="1" x14ac:dyDescent="0.15">
      <c r="B14" s="340" t="s">
        <v>10</v>
      </c>
      <c r="C14" s="141">
        <v>10974</v>
      </c>
      <c r="D14" s="802">
        <v>14211</v>
      </c>
      <c r="E14" s="121">
        <f t="shared" si="0"/>
        <v>-22.8</v>
      </c>
      <c r="F14" s="141">
        <v>18006</v>
      </c>
      <c r="G14" s="802">
        <v>9155</v>
      </c>
      <c r="H14" s="121">
        <f t="shared" si="1"/>
        <v>96.7</v>
      </c>
      <c r="I14" s="141">
        <v>24383</v>
      </c>
      <c r="J14" s="802">
        <v>2404</v>
      </c>
      <c r="K14" s="121">
        <f t="shared" si="2"/>
        <v>914.3</v>
      </c>
      <c r="L14" s="141">
        <v>282989</v>
      </c>
      <c r="M14" s="802">
        <v>285421</v>
      </c>
      <c r="N14" s="121">
        <f t="shared" si="3"/>
        <v>-0.9</v>
      </c>
      <c r="O14" s="141">
        <v>26609</v>
      </c>
      <c r="P14" s="802">
        <v>26928</v>
      </c>
      <c r="Q14" s="121">
        <f t="shared" si="4"/>
        <v>-1.2</v>
      </c>
      <c r="R14" s="141">
        <v>0</v>
      </c>
      <c r="S14" s="802">
        <v>0</v>
      </c>
      <c r="T14" s="121" t="str">
        <f t="shared" si="5"/>
        <v xml:space="preserve"> </v>
      </c>
      <c r="U14" s="755">
        <v>56478</v>
      </c>
      <c r="V14" s="802">
        <v>62645</v>
      </c>
      <c r="W14" s="121">
        <f t="shared" si="6"/>
        <v>-9.8000000000000007</v>
      </c>
      <c r="X14" s="677">
        <f t="shared" si="12"/>
        <v>419439</v>
      </c>
      <c r="Y14" s="677">
        <f t="shared" si="13"/>
        <v>0</v>
      </c>
      <c r="Z14" s="1170">
        <v>419439</v>
      </c>
      <c r="AA14" s="802">
        <v>400764</v>
      </c>
      <c r="AB14" s="188">
        <f t="shared" si="7"/>
        <v>4.7</v>
      </c>
      <c r="AC14" s="228">
        <f>歳入!AJ13</f>
        <v>9095965</v>
      </c>
      <c r="AD14" s="802">
        <v>8460295</v>
      </c>
      <c r="AE14" s="121">
        <f t="shared" si="8"/>
        <v>7.5</v>
      </c>
      <c r="AF14" s="228">
        <v>16132263</v>
      </c>
      <c r="AG14" s="860">
        <v>14857634</v>
      </c>
      <c r="AH14" s="186">
        <f t="shared" si="9"/>
        <v>8.6</v>
      </c>
      <c r="AI14" s="235">
        <v>415028</v>
      </c>
      <c r="AJ14" s="833">
        <v>407034</v>
      </c>
      <c r="AK14" s="343">
        <f t="shared" si="14"/>
        <v>2</v>
      </c>
      <c r="AL14" s="235">
        <v>266969</v>
      </c>
      <c r="AM14" s="833">
        <v>392300</v>
      </c>
      <c r="AN14" s="343">
        <f t="shared" si="15"/>
        <v>-31.9</v>
      </c>
      <c r="AO14" s="235">
        <v>141377</v>
      </c>
      <c r="AP14" s="833">
        <v>0</v>
      </c>
      <c r="AQ14" s="343" t="s">
        <v>330</v>
      </c>
      <c r="AR14" s="235">
        <v>6682</v>
      </c>
      <c r="AS14" s="833">
        <v>14734</v>
      </c>
      <c r="AT14" s="344">
        <f t="shared" si="11"/>
        <v>-54.6</v>
      </c>
      <c r="AU14" s="337"/>
      <c r="AV14" s="337"/>
      <c r="AW14" s="337"/>
      <c r="AX14" s="337"/>
      <c r="AY14" s="337"/>
      <c r="AZ14" s="337"/>
      <c r="BA14" s="337"/>
      <c r="BB14" s="337"/>
      <c r="BC14" s="337"/>
      <c r="BD14" s="337"/>
      <c r="BE14" s="337"/>
      <c r="BF14" s="337"/>
      <c r="BG14" s="337"/>
      <c r="BH14" s="337"/>
      <c r="BI14" s="337"/>
      <c r="BJ14" s="337"/>
    </row>
    <row r="15" spans="2:93" s="265" customFormat="1" ht="27.75" customHeight="1" x14ac:dyDescent="0.15">
      <c r="B15" s="354" t="s">
        <v>17</v>
      </c>
      <c r="C15" s="145">
        <v>18348</v>
      </c>
      <c r="D15" s="803">
        <v>24013</v>
      </c>
      <c r="E15" s="122">
        <f t="shared" si="0"/>
        <v>-23.6</v>
      </c>
      <c r="F15" s="145">
        <v>30009</v>
      </c>
      <c r="G15" s="803">
        <v>15469</v>
      </c>
      <c r="H15" s="122">
        <f t="shared" si="1"/>
        <v>94</v>
      </c>
      <c r="I15" s="145">
        <v>40533</v>
      </c>
      <c r="J15" s="803">
        <v>4041</v>
      </c>
      <c r="K15" s="122">
        <f t="shared" si="2"/>
        <v>903</v>
      </c>
      <c r="L15" s="145">
        <v>505305</v>
      </c>
      <c r="M15" s="803">
        <v>509650</v>
      </c>
      <c r="N15" s="122">
        <f t="shared" si="3"/>
        <v>-0.9</v>
      </c>
      <c r="O15" s="145">
        <v>7699</v>
      </c>
      <c r="P15" s="803">
        <v>7538</v>
      </c>
      <c r="Q15" s="122">
        <f t="shared" si="4"/>
        <v>2.1</v>
      </c>
      <c r="R15" s="145">
        <v>0</v>
      </c>
      <c r="S15" s="803">
        <v>0</v>
      </c>
      <c r="T15" s="122" t="str">
        <f t="shared" si="5"/>
        <v xml:space="preserve"> </v>
      </c>
      <c r="U15" s="756">
        <v>116800</v>
      </c>
      <c r="V15" s="803">
        <v>128961</v>
      </c>
      <c r="W15" s="122">
        <f t="shared" si="6"/>
        <v>-9.4</v>
      </c>
      <c r="X15" s="678">
        <f t="shared" si="12"/>
        <v>718694</v>
      </c>
      <c r="Y15" s="678">
        <f t="shared" si="13"/>
        <v>0</v>
      </c>
      <c r="Z15" s="1167">
        <v>718694</v>
      </c>
      <c r="AA15" s="803">
        <v>689672</v>
      </c>
      <c r="AB15" s="193">
        <f t="shared" si="7"/>
        <v>4.2</v>
      </c>
      <c r="AC15" s="229">
        <f>歳入!AJ14</f>
        <v>22935994</v>
      </c>
      <c r="AD15" s="822">
        <v>23454290</v>
      </c>
      <c r="AE15" s="122">
        <f t="shared" si="8"/>
        <v>-2.2000000000000002</v>
      </c>
      <c r="AF15" s="229">
        <v>41093362</v>
      </c>
      <c r="AG15" s="860">
        <v>38328198</v>
      </c>
      <c r="AH15" s="191">
        <f t="shared" si="9"/>
        <v>7.2</v>
      </c>
      <c r="AI15" s="350">
        <v>371183</v>
      </c>
      <c r="AJ15" s="834">
        <v>637903</v>
      </c>
      <c r="AK15" s="351">
        <f t="shared" si="14"/>
        <v>-41.8</v>
      </c>
      <c r="AL15" s="350">
        <v>0</v>
      </c>
      <c r="AM15" s="834">
        <v>0</v>
      </c>
      <c r="AN15" s="351" t="str">
        <f t="shared" si="15"/>
        <v xml:space="preserve"> </v>
      </c>
      <c r="AO15" s="350">
        <v>0</v>
      </c>
      <c r="AP15" s="834">
        <v>0</v>
      </c>
      <c r="AQ15" s="351" t="str">
        <f t="shared" si="10"/>
        <v xml:space="preserve"> </v>
      </c>
      <c r="AR15" s="350">
        <v>361955</v>
      </c>
      <c r="AS15" s="834">
        <v>600414</v>
      </c>
      <c r="AT15" s="352">
        <f t="shared" si="11"/>
        <v>-39.700000000000003</v>
      </c>
      <c r="AU15" s="337"/>
      <c r="AV15" s="337"/>
      <c r="AW15" s="337"/>
      <c r="AX15" s="337"/>
      <c r="AY15" s="337"/>
      <c r="AZ15" s="337"/>
      <c r="BA15" s="337"/>
      <c r="BB15" s="337"/>
      <c r="BC15" s="337"/>
      <c r="BD15" s="337"/>
      <c r="BE15" s="337"/>
      <c r="BF15" s="337"/>
      <c r="BG15" s="337"/>
      <c r="BH15" s="337"/>
      <c r="BI15" s="337"/>
      <c r="BJ15" s="337"/>
    </row>
    <row r="16" spans="2:93" s="265" customFormat="1" ht="27.75" customHeight="1" thickBot="1" x14ac:dyDescent="0.2">
      <c r="B16" s="355" t="s">
        <v>20</v>
      </c>
      <c r="C16" s="149">
        <v>34631</v>
      </c>
      <c r="D16" s="804">
        <v>44661</v>
      </c>
      <c r="E16" s="123">
        <f t="shared" si="0"/>
        <v>-22.5</v>
      </c>
      <c r="F16" s="149">
        <v>56840</v>
      </c>
      <c r="G16" s="804">
        <v>28788</v>
      </c>
      <c r="H16" s="123">
        <f t="shared" si="1"/>
        <v>97.4</v>
      </c>
      <c r="I16" s="149">
        <v>76992</v>
      </c>
      <c r="J16" s="804">
        <v>7575</v>
      </c>
      <c r="K16" s="123">
        <f t="shared" si="2"/>
        <v>916.4</v>
      </c>
      <c r="L16" s="149">
        <v>876000</v>
      </c>
      <c r="M16" s="804">
        <v>883530</v>
      </c>
      <c r="N16" s="123">
        <f t="shared" si="3"/>
        <v>-0.9</v>
      </c>
      <c r="O16" s="149">
        <v>64837</v>
      </c>
      <c r="P16" s="804">
        <v>64299</v>
      </c>
      <c r="Q16" s="123">
        <f t="shared" si="4"/>
        <v>0.8</v>
      </c>
      <c r="R16" s="149">
        <v>0</v>
      </c>
      <c r="S16" s="804">
        <v>0</v>
      </c>
      <c r="T16" s="123" t="str">
        <f t="shared" si="5"/>
        <v xml:space="preserve"> </v>
      </c>
      <c r="U16" s="757">
        <v>101179</v>
      </c>
      <c r="V16" s="804">
        <v>111906</v>
      </c>
      <c r="W16" s="123">
        <f t="shared" si="6"/>
        <v>-9.6</v>
      </c>
      <c r="X16" s="679">
        <f t="shared" si="12"/>
        <v>1210479</v>
      </c>
      <c r="Y16" s="679">
        <f t="shared" si="13"/>
        <v>0</v>
      </c>
      <c r="Z16" s="1169">
        <v>1210479</v>
      </c>
      <c r="AA16" s="804">
        <v>1140759</v>
      </c>
      <c r="AB16" s="198">
        <f t="shared" si="7"/>
        <v>6.1</v>
      </c>
      <c r="AC16" s="230">
        <f>歳入!AJ15</f>
        <v>26188993</v>
      </c>
      <c r="AD16" s="804">
        <v>24049715</v>
      </c>
      <c r="AE16" s="123">
        <f t="shared" si="8"/>
        <v>8.9</v>
      </c>
      <c r="AF16" s="230">
        <v>43501065</v>
      </c>
      <c r="AG16" s="861">
        <v>41320047</v>
      </c>
      <c r="AH16" s="208">
        <f t="shared" si="9"/>
        <v>5.3</v>
      </c>
      <c r="AI16" s="358">
        <v>775198</v>
      </c>
      <c r="AJ16" s="835">
        <v>481621</v>
      </c>
      <c r="AK16" s="359">
        <f t="shared" si="14"/>
        <v>61</v>
      </c>
      <c r="AL16" s="358">
        <v>51556</v>
      </c>
      <c r="AM16" s="835">
        <v>312000</v>
      </c>
      <c r="AN16" s="359">
        <f t="shared" si="15"/>
        <v>-83.5</v>
      </c>
      <c r="AO16" s="358">
        <v>513600</v>
      </c>
      <c r="AP16" s="835">
        <v>0</v>
      </c>
      <c r="AQ16" s="359" t="s">
        <v>330</v>
      </c>
      <c r="AR16" s="358">
        <v>210042</v>
      </c>
      <c r="AS16" s="835">
        <v>169621</v>
      </c>
      <c r="AT16" s="360">
        <f t="shared" si="11"/>
        <v>23.8</v>
      </c>
      <c r="AU16" s="337"/>
      <c r="AV16" s="337"/>
      <c r="AW16" s="337"/>
      <c r="AX16" s="337"/>
      <c r="AY16" s="337"/>
      <c r="AZ16" s="337"/>
      <c r="BA16" s="337"/>
      <c r="BB16" s="337"/>
      <c r="BC16" s="337"/>
      <c r="BD16" s="337"/>
      <c r="BE16" s="337"/>
      <c r="BF16" s="337"/>
      <c r="BG16" s="337"/>
      <c r="BH16" s="337"/>
      <c r="BI16" s="337"/>
      <c r="BJ16" s="337"/>
    </row>
    <row r="17" spans="1:62" s="265" customFormat="1" ht="27.75" customHeight="1" thickTop="1" thickBot="1" x14ac:dyDescent="0.2">
      <c r="A17" s="363"/>
      <c r="B17" s="364" t="s">
        <v>11</v>
      </c>
      <c r="C17" s="752">
        <f>SUM(C7:C16)</f>
        <v>389805</v>
      </c>
      <c r="D17" s="805">
        <f>SUM(D7:D16)</f>
        <v>502334</v>
      </c>
      <c r="E17" s="124">
        <f t="shared" si="0"/>
        <v>-22.4</v>
      </c>
      <c r="F17" s="154">
        <f>SUM(F7:F16)</f>
        <v>639749</v>
      </c>
      <c r="G17" s="805">
        <f>SUM(G7:G16)</f>
        <v>323837</v>
      </c>
      <c r="H17" s="124">
        <f t="shared" si="1"/>
        <v>97.6</v>
      </c>
      <c r="I17" s="154">
        <f>SUM(I7:I16)</f>
        <v>866496</v>
      </c>
      <c r="J17" s="805">
        <f>SUM(J7:J16)</f>
        <v>85262</v>
      </c>
      <c r="K17" s="124">
        <f t="shared" si="2"/>
        <v>916.3</v>
      </c>
      <c r="L17" s="154">
        <f>SUM(L7:L16)</f>
        <v>9569138</v>
      </c>
      <c r="M17" s="200">
        <f>SUM(M7:M16)</f>
        <v>9651397</v>
      </c>
      <c r="N17" s="124">
        <f t="shared" si="3"/>
        <v>-0.9</v>
      </c>
      <c r="O17" s="154">
        <f>SUM(O7:O16)</f>
        <v>219752</v>
      </c>
      <c r="P17" s="805">
        <f>SUM(P7:P16)</f>
        <v>218539</v>
      </c>
      <c r="Q17" s="124">
        <f t="shared" si="4"/>
        <v>0.6</v>
      </c>
      <c r="R17" s="305">
        <f>SUM(R7:R16)</f>
        <v>0</v>
      </c>
      <c r="S17" s="805">
        <f>SUM(S7:S16)</f>
        <v>0</v>
      </c>
      <c r="T17" s="124" t="str">
        <f t="shared" si="5"/>
        <v xml:space="preserve"> </v>
      </c>
      <c r="U17" s="752">
        <f>SUM(U7:U16)</f>
        <v>1136471</v>
      </c>
      <c r="V17" s="805">
        <f>SUM(V7:V16)</f>
        <v>1255584</v>
      </c>
      <c r="W17" s="124">
        <f t="shared" si="6"/>
        <v>-9.5</v>
      </c>
      <c r="X17" s="680">
        <f t="shared" si="12"/>
        <v>12821411</v>
      </c>
      <c r="Y17" s="680">
        <f t="shared" si="13"/>
        <v>0</v>
      </c>
      <c r="Z17" s="760">
        <f>SUM(Z7:Z16)</f>
        <v>12821411</v>
      </c>
      <c r="AA17" s="805">
        <f>SUM(AA7:AA16)</f>
        <v>12036953</v>
      </c>
      <c r="AB17" s="205">
        <f t="shared" si="7"/>
        <v>6.5</v>
      </c>
      <c r="AC17" s="204">
        <f>SUM(AC7:AC16)</f>
        <v>261361091</v>
      </c>
      <c r="AD17" s="809">
        <f>SUM(AD7:AD16)</f>
        <v>251412548</v>
      </c>
      <c r="AE17" s="124">
        <f t="shared" si="8"/>
        <v>4</v>
      </c>
      <c r="AF17" s="231">
        <f>SUM(AF7:AF16)</f>
        <v>452595935</v>
      </c>
      <c r="AG17" s="836">
        <f>SUM(AG7:AG16)</f>
        <v>425852547</v>
      </c>
      <c r="AH17" s="203">
        <f t="shared" si="9"/>
        <v>6.3</v>
      </c>
      <c r="AI17" s="232">
        <f>SUM(AI7:AI16)</f>
        <v>4425438</v>
      </c>
      <c r="AJ17" s="836">
        <f>SUM(AJ7:AJ16)</f>
        <v>5066494</v>
      </c>
      <c r="AK17" s="367">
        <f t="shared" si="14"/>
        <v>-12.7</v>
      </c>
      <c r="AL17" s="232">
        <f>SUM(AL7:AL16)</f>
        <v>1179228</v>
      </c>
      <c r="AM17" s="836">
        <f>SUM(AM7:AM16)</f>
        <v>1434300</v>
      </c>
      <c r="AN17" s="367">
        <f t="shared" si="15"/>
        <v>-17.8</v>
      </c>
      <c r="AO17" s="232">
        <f>SUM(AO7:AO16)</f>
        <v>755656</v>
      </c>
      <c r="AP17" s="836">
        <f>SUM(AP7:AP16)</f>
        <v>64129</v>
      </c>
      <c r="AQ17" s="367">
        <f t="shared" si="10"/>
        <v>1078.3</v>
      </c>
      <c r="AR17" s="232">
        <f>SUM(AR7:AR16)</f>
        <v>1728138</v>
      </c>
      <c r="AS17" s="836">
        <f>SUM(AS7:AS16)</f>
        <v>2462261</v>
      </c>
      <c r="AT17" s="368">
        <f t="shared" si="11"/>
        <v>-29.8</v>
      </c>
      <c r="AU17" s="337"/>
      <c r="AV17" s="337"/>
      <c r="AW17" s="337"/>
      <c r="AX17" s="337"/>
      <c r="AY17" s="337"/>
      <c r="AZ17" s="337"/>
      <c r="BA17" s="337"/>
      <c r="BB17" s="337"/>
      <c r="BC17" s="337"/>
      <c r="BD17" s="337"/>
      <c r="BE17" s="337"/>
      <c r="BF17" s="337"/>
      <c r="BG17" s="337"/>
      <c r="BH17" s="337"/>
      <c r="BI17" s="337"/>
      <c r="BJ17" s="337"/>
    </row>
    <row r="18" spans="1:62" s="265" customFormat="1" ht="27.75" customHeight="1" thickTop="1" x14ac:dyDescent="0.15">
      <c r="B18" s="330" t="s">
        <v>12</v>
      </c>
      <c r="C18" s="754">
        <v>1246</v>
      </c>
      <c r="D18" s="801">
        <v>1540</v>
      </c>
      <c r="E18" s="120">
        <f t="shared" si="0"/>
        <v>-19.100000000000001</v>
      </c>
      <c r="F18" s="136">
        <v>2072</v>
      </c>
      <c r="G18" s="801">
        <v>993</v>
      </c>
      <c r="H18" s="120">
        <f t="shared" si="1"/>
        <v>108.7</v>
      </c>
      <c r="I18" s="136">
        <v>2837</v>
      </c>
      <c r="J18" s="801">
        <v>264</v>
      </c>
      <c r="K18" s="120">
        <f t="shared" si="2"/>
        <v>974.6</v>
      </c>
      <c r="L18" s="136">
        <v>22362</v>
      </c>
      <c r="M18" s="801">
        <v>22554</v>
      </c>
      <c r="N18" s="120">
        <f t="shared" si="3"/>
        <v>-0.9</v>
      </c>
      <c r="O18" s="136">
        <v>0</v>
      </c>
      <c r="P18" s="801">
        <v>0</v>
      </c>
      <c r="Q18" s="120" t="str">
        <f t="shared" si="4"/>
        <v xml:space="preserve"> </v>
      </c>
      <c r="R18" s="136">
        <v>0</v>
      </c>
      <c r="S18" s="801">
        <v>0</v>
      </c>
      <c r="T18" s="120" t="str">
        <f t="shared" si="5"/>
        <v xml:space="preserve"> </v>
      </c>
      <c r="U18" s="754">
        <v>2897</v>
      </c>
      <c r="V18" s="801">
        <v>3142</v>
      </c>
      <c r="W18" s="120">
        <f t="shared" si="6"/>
        <v>-7.8</v>
      </c>
      <c r="X18" s="676">
        <f t="shared" si="12"/>
        <v>31414</v>
      </c>
      <c r="Y18" s="676">
        <f t="shared" si="13"/>
        <v>0</v>
      </c>
      <c r="Z18" s="1165">
        <v>31414</v>
      </c>
      <c r="AA18" s="801">
        <v>28493</v>
      </c>
      <c r="AB18" s="183">
        <f t="shared" si="7"/>
        <v>10.3</v>
      </c>
      <c r="AC18" s="233">
        <f>歳入!AJ17</f>
        <v>1141698</v>
      </c>
      <c r="AD18" s="801">
        <v>1073999</v>
      </c>
      <c r="AE18" s="120">
        <f t="shared" si="8"/>
        <v>6.3</v>
      </c>
      <c r="AF18" s="233">
        <v>1702212</v>
      </c>
      <c r="AG18" s="862">
        <v>1584948</v>
      </c>
      <c r="AH18" s="234">
        <f t="shared" si="9"/>
        <v>7.4</v>
      </c>
      <c r="AI18" s="333">
        <v>0</v>
      </c>
      <c r="AJ18" s="832">
        <v>0</v>
      </c>
      <c r="AK18" s="334" t="str">
        <f>IF(AI18=0,IF(AJ18=0," "," 皆  減"),IF(AI18=0," 皆  増",IF(ROUND((AI18-AJ18)/AJ18*100,1)=0,"    0.0",ROUND((AI18-AJ18)/AJ18*100,1))))</f>
        <v xml:space="preserve"> </v>
      </c>
      <c r="AL18" s="333">
        <v>0</v>
      </c>
      <c r="AM18" s="832">
        <v>0</v>
      </c>
      <c r="AN18" s="334" t="str">
        <f t="shared" si="15"/>
        <v xml:space="preserve"> </v>
      </c>
      <c r="AO18" s="333">
        <v>0</v>
      </c>
      <c r="AP18" s="832">
        <v>0</v>
      </c>
      <c r="AQ18" s="334" t="str">
        <f t="shared" si="10"/>
        <v xml:space="preserve"> </v>
      </c>
      <c r="AR18" s="333">
        <v>0</v>
      </c>
      <c r="AS18" s="832">
        <v>0</v>
      </c>
      <c r="AT18" s="335" t="str">
        <f>IF(AR18=0,IF(AS18=0," "," 皆  減"),IF(AR18=0," 皆  増",IF(ROUND((AR18-AS18)/AS18*100,1)=0,"    0.0",ROUND((AR18-AS18)/AS18*100,1))))</f>
        <v xml:space="preserve"> </v>
      </c>
      <c r="AU18" s="337"/>
      <c r="AV18" s="337"/>
      <c r="AW18" s="337"/>
      <c r="AX18" s="337"/>
      <c r="AY18" s="337"/>
      <c r="AZ18" s="337"/>
      <c r="BA18" s="337"/>
      <c r="BB18" s="337"/>
      <c r="BC18" s="337"/>
      <c r="BD18" s="337"/>
      <c r="BE18" s="337"/>
      <c r="BF18" s="337"/>
      <c r="BG18" s="337"/>
      <c r="BH18" s="337"/>
      <c r="BI18" s="337"/>
      <c r="BJ18" s="337"/>
    </row>
    <row r="19" spans="1:62" s="265" customFormat="1" ht="27.75" customHeight="1" x14ac:dyDescent="0.15">
      <c r="B19" s="340" t="s">
        <v>13</v>
      </c>
      <c r="C19" s="755">
        <v>7641</v>
      </c>
      <c r="D19" s="802">
        <v>9996</v>
      </c>
      <c r="E19" s="121">
        <f t="shared" si="0"/>
        <v>-23.6</v>
      </c>
      <c r="F19" s="141">
        <v>12503</v>
      </c>
      <c r="G19" s="802">
        <v>6437</v>
      </c>
      <c r="H19" s="121">
        <f t="shared" si="1"/>
        <v>94.2</v>
      </c>
      <c r="I19" s="141">
        <v>16893</v>
      </c>
      <c r="J19" s="802">
        <v>1684</v>
      </c>
      <c r="K19" s="121">
        <f t="shared" si="2"/>
        <v>903.1</v>
      </c>
      <c r="L19" s="141">
        <v>181190</v>
      </c>
      <c r="M19" s="802">
        <v>182747</v>
      </c>
      <c r="N19" s="121">
        <f t="shared" si="3"/>
        <v>-0.9</v>
      </c>
      <c r="O19" s="141">
        <v>0</v>
      </c>
      <c r="P19" s="802">
        <v>0</v>
      </c>
      <c r="Q19" s="121" t="str">
        <f t="shared" si="4"/>
        <v xml:space="preserve"> </v>
      </c>
      <c r="R19" s="141">
        <v>0</v>
      </c>
      <c r="S19" s="802">
        <v>0</v>
      </c>
      <c r="T19" s="121" t="str">
        <f t="shared" si="5"/>
        <v xml:space="preserve"> </v>
      </c>
      <c r="U19" s="755">
        <v>35154</v>
      </c>
      <c r="V19" s="802">
        <v>38826</v>
      </c>
      <c r="W19" s="121">
        <f t="shared" si="6"/>
        <v>-9.5</v>
      </c>
      <c r="X19" s="677">
        <f t="shared" si="12"/>
        <v>253381</v>
      </c>
      <c r="Y19" s="677">
        <f t="shared" si="13"/>
        <v>0</v>
      </c>
      <c r="Z19" s="1170">
        <v>253381</v>
      </c>
      <c r="AA19" s="802">
        <v>239690</v>
      </c>
      <c r="AB19" s="188">
        <f t="shared" si="7"/>
        <v>5.7</v>
      </c>
      <c r="AC19" s="228">
        <f>歳入!AJ18</f>
        <v>6677544</v>
      </c>
      <c r="AD19" s="802">
        <v>6638441</v>
      </c>
      <c r="AE19" s="121">
        <f t="shared" si="8"/>
        <v>0.6</v>
      </c>
      <c r="AF19" s="228">
        <v>11681981</v>
      </c>
      <c r="AG19" s="833">
        <v>9954010</v>
      </c>
      <c r="AH19" s="186">
        <f t="shared" si="9"/>
        <v>17.399999999999999</v>
      </c>
      <c r="AI19" s="235">
        <v>1020</v>
      </c>
      <c r="AJ19" s="833">
        <v>7811</v>
      </c>
      <c r="AK19" s="343">
        <f t="shared" si="14"/>
        <v>-86.9</v>
      </c>
      <c r="AL19" s="235">
        <v>0</v>
      </c>
      <c r="AM19" s="833">
        <v>0</v>
      </c>
      <c r="AN19" s="343" t="str">
        <f t="shared" si="15"/>
        <v xml:space="preserve"> </v>
      </c>
      <c r="AO19" s="235">
        <v>0</v>
      </c>
      <c r="AP19" s="833">
        <v>0</v>
      </c>
      <c r="AQ19" s="343" t="str">
        <f t="shared" si="10"/>
        <v xml:space="preserve"> </v>
      </c>
      <c r="AR19" s="235">
        <v>1020</v>
      </c>
      <c r="AS19" s="833">
        <v>4670</v>
      </c>
      <c r="AT19" s="344">
        <f t="shared" si="11"/>
        <v>-78.2</v>
      </c>
      <c r="AU19" s="337"/>
      <c r="AV19" s="337"/>
      <c r="AW19" s="337"/>
      <c r="AX19" s="337"/>
      <c r="AY19" s="337"/>
      <c r="AZ19" s="337"/>
      <c r="BA19" s="337"/>
      <c r="BB19" s="337"/>
      <c r="BC19" s="337"/>
      <c r="BD19" s="337"/>
      <c r="BE19" s="337"/>
      <c r="BF19" s="337"/>
      <c r="BG19" s="337"/>
      <c r="BH19" s="337"/>
      <c r="BI19" s="337"/>
      <c r="BJ19" s="337"/>
    </row>
    <row r="20" spans="1:62" s="265" customFormat="1" ht="27.75" customHeight="1" x14ac:dyDescent="0.15">
      <c r="B20" s="347" t="s">
        <v>14</v>
      </c>
      <c r="C20" s="758">
        <v>9355</v>
      </c>
      <c r="D20" s="806">
        <v>12104</v>
      </c>
      <c r="E20" s="125">
        <f t="shared" si="0"/>
        <v>-22.7</v>
      </c>
      <c r="F20" s="159">
        <v>15345</v>
      </c>
      <c r="G20" s="806">
        <v>7802</v>
      </c>
      <c r="H20" s="125">
        <f t="shared" si="1"/>
        <v>96.7</v>
      </c>
      <c r="I20" s="159">
        <v>20772</v>
      </c>
      <c r="J20" s="806">
        <v>2047</v>
      </c>
      <c r="K20" s="125">
        <f t="shared" si="2"/>
        <v>914.8</v>
      </c>
      <c r="L20" s="159">
        <v>212600</v>
      </c>
      <c r="M20" s="806">
        <v>214427</v>
      </c>
      <c r="N20" s="125">
        <f t="shared" si="3"/>
        <v>-0.9</v>
      </c>
      <c r="O20" s="159">
        <v>11690</v>
      </c>
      <c r="P20" s="806">
        <v>11127</v>
      </c>
      <c r="Q20" s="125">
        <f t="shared" si="4"/>
        <v>5.0999999999999996</v>
      </c>
      <c r="R20" s="159">
        <v>0</v>
      </c>
      <c r="S20" s="806">
        <v>0</v>
      </c>
      <c r="T20" s="125" t="str">
        <f t="shared" si="5"/>
        <v xml:space="preserve"> </v>
      </c>
      <c r="U20" s="758">
        <v>38933</v>
      </c>
      <c r="V20" s="806">
        <v>43048</v>
      </c>
      <c r="W20" s="125">
        <f t="shared" si="6"/>
        <v>-9.6</v>
      </c>
      <c r="X20" s="681">
        <f t="shared" si="12"/>
        <v>308695</v>
      </c>
      <c r="Y20" s="681">
        <f t="shared" si="13"/>
        <v>0</v>
      </c>
      <c r="Z20" s="1166">
        <v>308695</v>
      </c>
      <c r="AA20" s="806">
        <v>290555</v>
      </c>
      <c r="AB20" s="210">
        <f t="shared" si="7"/>
        <v>6.2</v>
      </c>
      <c r="AC20" s="228">
        <f>歳入!AJ19</f>
        <v>7630881</v>
      </c>
      <c r="AD20" s="806">
        <v>7194610</v>
      </c>
      <c r="AE20" s="125">
        <f t="shared" si="8"/>
        <v>6.1</v>
      </c>
      <c r="AF20" s="228">
        <v>14594961</v>
      </c>
      <c r="AG20" s="833">
        <v>13043931</v>
      </c>
      <c r="AH20" s="186">
        <f t="shared" si="9"/>
        <v>11.9</v>
      </c>
      <c r="AI20" s="236">
        <v>345631</v>
      </c>
      <c r="AJ20" s="837">
        <v>440307</v>
      </c>
      <c r="AK20" s="376">
        <f t="shared" si="14"/>
        <v>-21.5</v>
      </c>
      <c r="AL20" s="236">
        <v>0</v>
      </c>
      <c r="AM20" s="837">
        <v>85000</v>
      </c>
      <c r="AN20" s="376" t="str">
        <f t="shared" si="15"/>
        <v xml:space="preserve"> 皆  減</v>
      </c>
      <c r="AO20" s="236">
        <v>0</v>
      </c>
      <c r="AP20" s="837">
        <v>0</v>
      </c>
      <c r="AQ20" s="376" t="str">
        <f t="shared" si="10"/>
        <v xml:space="preserve"> </v>
      </c>
      <c r="AR20" s="236">
        <v>345628</v>
      </c>
      <c r="AS20" s="837">
        <v>215276</v>
      </c>
      <c r="AT20" s="377">
        <f t="shared" si="11"/>
        <v>60.6</v>
      </c>
      <c r="AU20" s="337"/>
      <c r="AV20" s="337"/>
      <c r="AW20" s="337"/>
      <c r="AX20" s="337"/>
      <c r="AY20" s="337"/>
      <c r="AZ20" s="337"/>
      <c r="BA20" s="337"/>
      <c r="BB20" s="337"/>
      <c r="BC20" s="337"/>
      <c r="BD20" s="337"/>
      <c r="BE20" s="337"/>
      <c r="BF20" s="337"/>
      <c r="BG20" s="337"/>
      <c r="BH20" s="337"/>
      <c r="BI20" s="337"/>
      <c r="BJ20" s="337"/>
    </row>
    <row r="21" spans="1:62" s="265" customFormat="1" ht="27.75" customHeight="1" x14ac:dyDescent="0.15">
      <c r="B21" s="340" t="s">
        <v>15</v>
      </c>
      <c r="C21" s="755">
        <v>9695</v>
      </c>
      <c r="D21" s="802">
        <v>12628</v>
      </c>
      <c r="E21" s="121">
        <f t="shared" si="0"/>
        <v>-23.2</v>
      </c>
      <c r="F21" s="141">
        <v>15886</v>
      </c>
      <c r="G21" s="802">
        <v>8133</v>
      </c>
      <c r="H21" s="121">
        <f t="shared" si="1"/>
        <v>95.3</v>
      </c>
      <c r="I21" s="141">
        <v>21490</v>
      </c>
      <c r="J21" s="802">
        <v>2132</v>
      </c>
      <c r="K21" s="121">
        <f t="shared" si="2"/>
        <v>908</v>
      </c>
      <c r="L21" s="141">
        <v>217358</v>
      </c>
      <c r="M21" s="802">
        <v>219227</v>
      </c>
      <c r="N21" s="121">
        <f t="shared" si="3"/>
        <v>-0.9</v>
      </c>
      <c r="O21" s="141">
        <v>918</v>
      </c>
      <c r="P21" s="802">
        <v>1230</v>
      </c>
      <c r="Q21" s="121">
        <f t="shared" si="4"/>
        <v>-25.4</v>
      </c>
      <c r="R21" s="141">
        <v>0</v>
      </c>
      <c r="S21" s="802">
        <v>0</v>
      </c>
      <c r="T21" s="121" t="str">
        <f t="shared" si="5"/>
        <v xml:space="preserve"> </v>
      </c>
      <c r="U21" s="755">
        <v>48515</v>
      </c>
      <c r="V21" s="802">
        <v>53646</v>
      </c>
      <c r="W21" s="121">
        <f t="shared" si="6"/>
        <v>-9.6</v>
      </c>
      <c r="X21" s="677">
        <f t="shared" si="12"/>
        <v>313862</v>
      </c>
      <c r="Y21" s="677">
        <f t="shared" si="13"/>
        <v>0</v>
      </c>
      <c r="Z21" s="1170">
        <v>313862</v>
      </c>
      <c r="AA21" s="802">
        <v>296996</v>
      </c>
      <c r="AB21" s="188">
        <f t="shared" si="7"/>
        <v>5.7</v>
      </c>
      <c r="AC21" s="228">
        <f>歳入!AJ20</f>
        <v>6899367</v>
      </c>
      <c r="AD21" s="802">
        <v>6961561</v>
      </c>
      <c r="AE21" s="121">
        <f t="shared" si="8"/>
        <v>-0.9</v>
      </c>
      <c r="AF21" s="228">
        <v>12509670</v>
      </c>
      <c r="AG21" s="833">
        <v>11139395</v>
      </c>
      <c r="AH21" s="186">
        <f t="shared" si="9"/>
        <v>12.3</v>
      </c>
      <c r="AI21" s="235">
        <v>68653</v>
      </c>
      <c r="AJ21" s="833">
        <v>197732</v>
      </c>
      <c r="AK21" s="343">
        <f t="shared" si="14"/>
        <v>-65.3</v>
      </c>
      <c r="AL21" s="235">
        <v>0</v>
      </c>
      <c r="AM21" s="833">
        <v>0</v>
      </c>
      <c r="AN21" s="343" t="str">
        <f t="shared" si="15"/>
        <v xml:space="preserve"> </v>
      </c>
      <c r="AO21" s="235">
        <v>0</v>
      </c>
      <c r="AP21" s="833">
        <v>0</v>
      </c>
      <c r="AQ21" s="343" t="str">
        <f t="shared" si="10"/>
        <v xml:space="preserve"> </v>
      </c>
      <c r="AR21" s="235">
        <v>40369</v>
      </c>
      <c r="AS21" s="833">
        <v>36070</v>
      </c>
      <c r="AT21" s="344">
        <f t="shared" si="11"/>
        <v>11.9</v>
      </c>
      <c r="AU21" s="337"/>
      <c r="AV21" s="337"/>
      <c r="AW21" s="337"/>
      <c r="AX21" s="337"/>
      <c r="AY21" s="337"/>
      <c r="AZ21" s="337"/>
      <c r="BA21" s="337"/>
      <c r="BB21" s="337"/>
      <c r="BC21" s="337"/>
      <c r="BD21" s="337"/>
      <c r="BE21" s="337"/>
      <c r="BF21" s="337"/>
      <c r="BG21" s="337"/>
      <c r="BH21" s="337"/>
      <c r="BI21" s="337"/>
      <c r="BJ21" s="337"/>
    </row>
    <row r="22" spans="1:62" s="265" customFormat="1" ht="27.75" customHeight="1" thickBot="1" x14ac:dyDescent="0.2">
      <c r="B22" s="379" t="s">
        <v>16</v>
      </c>
      <c r="C22" s="759">
        <v>4526</v>
      </c>
      <c r="D22" s="807">
        <v>5912</v>
      </c>
      <c r="E22" s="126">
        <f t="shared" si="0"/>
        <v>-23.4</v>
      </c>
      <c r="F22" s="164">
        <v>7395</v>
      </c>
      <c r="G22" s="807">
        <v>3809</v>
      </c>
      <c r="H22" s="126">
        <f t="shared" si="1"/>
        <v>94.1</v>
      </c>
      <c r="I22" s="164">
        <v>9979</v>
      </c>
      <c r="J22" s="807">
        <v>1004</v>
      </c>
      <c r="K22" s="126">
        <f t="shared" si="2"/>
        <v>893.9</v>
      </c>
      <c r="L22" s="164">
        <v>111424</v>
      </c>
      <c r="M22" s="807">
        <v>112381</v>
      </c>
      <c r="N22" s="126">
        <f t="shared" si="3"/>
        <v>-0.9</v>
      </c>
      <c r="O22" s="164">
        <v>4267</v>
      </c>
      <c r="P22" s="807">
        <v>5718</v>
      </c>
      <c r="Q22" s="126">
        <f t="shared" si="4"/>
        <v>-25.4</v>
      </c>
      <c r="R22" s="164">
        <v>0</v>
      </c>
      <c r="S22" s="807">
        <v>0</v>
      </c>
      <c r="T22" s="126" t="str">
        <f t="shared" si="5"/>
        <v xml:space="preserve"> </v>
      </c>
      <c r="U22" s="759">
        <v>20220</v>
      </c>
      <c r="V22" s="807">
        <v>22460</v>
      </c>
      <c r="W22" s="126">
        <f t="shared" si="6"/>
        <v>-10</v>
      </c>
      <c r="X22" s="682">
        <f t="shared" si="12"/>
        <v>157811</v>
      </c>
      <c r="Y22" s="682">
        <f t="shared" si="13"/>
        <v>0</v>
      </c>
      <c r="Z22" s="1168">
        <v>157811</v>
      </c>
      <c r="AA22" s="807">
        <v>151284</v>
      </c>
      <c r="AB22" s="214">
        <f t="shared" si="7"/>
        <v>4.3</v>
      </c>
      <c r="AC22" s="230">
        <f>歳入!AJ21</f>
        <v>5266917</v>
      </c>
      <c r="AD22" s="807">
        <v>4854054</v>
      </c>
      <c r="AE22" s="126">
        <f t="shared" si="8"/>
        <v>8.5</v>
      </c>
      <c r="AF22" s="230">
        <v>8996996</v>
      </c>
      <c r="AG22" s="837">
        <v>8410121</v>
      </c>
      <c r="AH22" s="208">
        <f t="shared" si="9"/>
        <v>7</v>
      </c>
      <c r="AI22" s="381">
        <v>454472</v>
      </c>
      <c r="AJ22" s="838">
        <v>729504</v>
      </c>
      <c r="AK22" s="382">
        <f t="shared" si="14"/>
        <v>-37.700000000000003</v>
      </c>
      <c r="AL22" s="381">
        <v>288969</v>
      </c>
      <c r="AM22" s="838">
        <v>330000</v>
      </c>
      <c r="AN22" s="382">
        <f t="shared" si="15"/>
        <v>-12.4</v>
      </c>
      <c r="AO22" s="381">
        <v>100000</v>
      </c>
      <c r="AP22" s="838">
        <v>200000</v>
      </c>
      <c r="AQ22" s="382">
        <f t="shared" si="10"/>
        <v>-50</v>
      </c>
      <c r="AR22" s="381">
        <v>60122</v>
      </c>
      <c r="AS22" s="838">
        <v>199361</v>
      </c>
      <c r="AT22" s="383">
        <f t="shared" si="11"/>
        <v>-69.8</v>
      </c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7"/>
      <c r="BI22" s="337"/>
      <c r="BJ22" s="337"/>
    </row>
    <row r="23" spans="1:62" s="265" customFormat="1" ht="27.75" customHeight="1" thickTop="1" thickBot="1" x14ac:dyDescent="0.2">
      <c r="B23" s="364" t="s">
        <v>176</v>
      </c>
      <c r="C23" s="752">
        <f>SUM(C18:C22)</f>
        <v>32463</v>
      </c>
      <c r="D23" s="805">
        <f>SUM(D18:D22)</f>
        <v>42180</v>
      </c>
      <c r="E23" s="124">
        <f t="shared" si="0"/>
        <v>-23</v>
      </c>
      <c r="F23" s="154">
        <f>SUM(F18:F22)</f>
        <v>53201</v>
      </c>
      <c r="G23" s="805">
        <f>SUM(G18:G22)</f>
        <v>27174</v>
      </c>
      <c r="H23" s="124">
        <f t="shared" si="1"/>
        <v>95.8</v>
      </c>
      <c r="I23" s="154">
        <f>SUM(I18:I22)</f>
        <v>71971</v>
      </c>
      <c r="J23" s="805">
        <f>SUM(J18:J22)</f>
        <v>7131</v>
      </c>
      <c r="K23" s="124">
        <f t="shared" si="2"/>
        <v>909.3</v>
      </c>
      <c r="L23" s="154">
        <f>SUM(L18:L22)</f>
        <v>744934</v>
      </c>
      <c r="M23" s="200">
        <f>SUM(M18:M22)</f>
        <v>751336</v>
      </c>
      <c r="N23" s="124">
        <f t="shared" si="3"/>
        <v>-0.9</v>
      </c>
      <c r="O23" s="154">
        <f>SUM(O18:O22)</f>
        <v>16875</v>
      </c>
      <c r="P23" s="805">
        <f>SUM(P18:P22)</f>
        <v>18075</v>
      </c>
      <c r="Q23" s="124">
        <f t="shared" si="4"/>
        <v>-6.6</v>
      </c>
      <c r="R23" s="154">
        <f>SUM(R18:R22)</f>
        <v>0</v>
      </c>
      <c r="S23" s="805">
        <f>SUM(S18:S22)</f>
        <v>0</v>
      </c>
      <c r="T23" s="124" t="str">
        <f t="shared" si="5"/>
        <v xml:space="preserve"> </v>
      </c>
      <c r="U23" s="752">
        <f>SUM(U18:U22)</f>
        <v>145719</v>
      </c>
      <c r="V23" s="805">
        <f>SUM(V18:V22)</f>
        <v>161122</v>
      </c>
      <c r="W23" s="124">
        <f t="shared" si="6"/>
        <v>-9.6</v>
      </c>
      <c r="X23" s="680">
        <f t="shared" si="12"/>
        <v>1065163</v>
      </c>
      <c r="Y23" s="680">
        <f t="shared" si="13"/>
        <v>0</v>
      </c>
      <c r="Z23" s="760">
        <f>SUM(Z18:Z22)</f>
        <v>1065163</v>
      </c>
      <c r="AA23" s="805">
        <f>SUM(AA18:AA22)</f>
        <v>1007018</v>
      </c>
      <c r="AB23" s="205">
        <f t="shared" si="7"/>
        <v>5.8</v>
      </c>
      <c r="AC23" s="204">
        <f>SUM(AC18:AC22)</f>
        <v>27616407</v>
      </c>
      <c r="AD23" s="809">
        <f>SUM(AD18:AD22)</f>
        <v>26722665</v>
      </c>
      <c r="AE23" s="124">
        <f t="shared" si="8"/>
        <v>3.3</v>
      </c>
      <c r="AF23" s="231">
        <f>SUM(AF18:AF22)</f>
        <v>49485820</v>
      </c>
      <c r="AG23" s="836">
        <f>SUM(AG18:AG22)</f>
        <v>44132405</v>
      </c>
      <c r="AH23" s="203">
        <f t="shared" si="9"/>
        <v>12.1</v>
      </c>
      <c r="AI23" s="232">
        <f>SUM(AI18:AI22)</f>
        <v>869776</v>
      </c>
      <c r="AJ23" s="836">
        <f>SUM(AJ18:AJ22)</f>
        <v>1375354</v>
      </c>
      <c r="AK23" s="367">
        <f t="shared" si="14"/>
        <v>-36.799999999999997</v>
      </c>
      <c r="AL23" s="232">
        <f>SUM(AL18:AL22)</f>
        <v>288969</v>
      </c>
      <c r="AM23" s="836">
        <f>SUM(AM18:AM22)</f>
        <v>415000</v>
      </c>
      <c r="AN23" s="367">
        <f t="shared" si="15"/>
        <v>-30.4</v>
      </c>
      <c r="AO23" s="232">
        <f>SUM(AO18:AO22)</f>
        <v>100000</v>
      </c>
      <c r="AP23" s="836">
        <f>SUM(AP18:AP22)</f>
        <v>200000</v>
      </c>
      <c r="AQ23" s="367">
        <f t="shared" si="10"/>
        <v>-50</v>
      </c>
      <c r="AR23" s="232">
        <f>SUM(AR18:AR22)</f>
        <v>447139</v>
      </c>
      <c r="AS23" s="836">
        <f>SUM(AS18:AS22)</f>
        <v>455377</v>
      </c>
      <c r="AT23" s="368">
        <f t="shared" si="11"/>
        <v>-1.8</v>
      </c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  <c r="BF23" s="337"/>
      <c r="BG23" s="337"/>
      <c r="BH23" s="337"/>
      <c r="BI23" s="337"/>
      <c r="BJ23" s="337"/>
    </row>
    <row r="24" spans="1:62" s="265" customFormat="1" ht="27.75" customHeight="1" thickTop="1" thickBot="1" x14ac:dyDescent="0.2">
      <c r="B24" s="386" t="s">
        <v>18</v>
      </c>
      <c r="C24" s="753">
        <f>SUM(C17,C23)</f>
        <v>422268</v>
      </c>
      <c r="D24" s="808">
        <f>SUM(D17,D23)</f>
        <v>544514</v>
      </c>
      <c r="E24" s="127">
        <f t="shared" si="0"/>
        <v>-22.5</v>
      </c>
      <c r="F24" s="218">
        <f>SUM(F17,F23)</f>
        <v>692950</v>
      </c>
      <c r="G24" s="808">
        <f>SUM(G17,G23)</f>
        <v>351011</v>
      </c>
      <c r="H24" s="127">
        <f t="shared" si="1"/>
        <v>97.4</v>
      </c>
      <c r="I24" s="218">
        <f>SUM(I17,I23)</f>
        <v>938467</v>
      </c>
      <c r="J24" s="808">
        <f>SUM(J17,J23)</f>
        <v>92393</v>
      </c>
      <c r="K24" s="127">
        <f t="shared" si="2"/>
        <v>915.7</v>
      </c>
      <c r="L24" s="218">
        <f>SUM(L17,L23)</f>
        <v>10314072</v>
      </c>
      <c r="M24" s="219">
        <f>SUM(M17,M23)</f>
        <v>10402733</v>
      </c>
      <c r="N24" s="127">
        <f t="shared" si="3"/>
        <v>-0.9</v>
      </c>
      <c r="O24" s="218">
        <f>SUM(O17,O23)</f>
        <v>236627</v>
      </c>
      <c r="P24" s="808">
        <f>SUM(P17,P23)</f>
        <v>236614</v>
      </c>
      <c r="Q24" s="127" t="str">
        <f t="shared" si="4"/>
        <v xml:space="preserve">    0.0</v>
      </c>
      <c r="R24" s="218">
        <f>R17+R23</f>
        <v>0</v>
      </c>
      <c r="S24" s="808">
        <f>S17+S23</f>
        <v>0</v>
      </c>
      <c r="T24" s="127" t="str">
        <f t="shared" si="5"/>
        <v xml:space="preserve"> </v>
      </c>
      <c r="U24" s="753">
        <f>SUM(U17,U23)</f>
        <v>1282190</v>
      </c>
      <c r="V24" s="808">
        <f>SUM(V17,V23)</f>
        <v>1416706</v>
      </c>
      <c r="W24" s="127">
        <f t="shared" si="6"/>
        <v>-9.5</v>
      </c>
      <c r="X24" s="683">
        <f t="shared" si="12"/>
        <v>13886574</v>
      </c>
      <c r="Y24" s="683">
        <f t="shared" si="13"/>
        <v>0</v>
      </c>
      <c r="Z24" s="761">
        <f>(Z17+Z23)</f>
        <v>13886574</v>
      </c>
      <c r="AA24" s="808">
        <f>(AA17+AA23)</f>
        <v>13043971</v>
      </c>
      <c r="AB24" s="225">
        <f t="shared" si="7"/>
        <v>6.5</v>
      </c>
      <c r="AC24" s="224">
        <f>(AC17+AC23)</f>
        <v>288977498</v>
      </c>
      <c r="AD24" s="810">
        <f>(AD17+AD23)</f>
        <v>278135213</v>
      </c>
      <c r="AE24" s="127">
        <f t="shared" si="8"/>
        <v>3.9</v>
      </c>
      <c r="AF24" s="231">
        <f>AF17+AF23</f>
        <v>502081755</v>
      </c>
      <c r="AG24" s="836">
        <f>AG17+AG23</f>
        <v>469984952</v>
      </c>
      <c r="AH24" s="203">
        <f t="shared" si="9"/>
        <v>6.8</v>
      </c>
      <c r="AI24" s="389">
        <f>AI17+AI23</f>
        <v>5295214</v>
      </c>
      <c r="AJ24" s="839">
        <f>AJ17+AJ23</f>
        <v>6441848</v>
      </c>
      <c r="AK24" s="390">
        <f>IF(AI24=0,IF(AJ24=0," "," 皆  減"),IF(AI24=0," 皆  増",IF(ROUND((AI24-AJ24)/AJ24*100,1)=0,"    0.0",ROUND((AI24-AJ24)/AJ24*100,1))))</f>
        <v>-17.8</v>
      </c>
      <c r="AL24" s="389">
        <f>AL17+AL23</f>
        <v>1468197</v>
      </c>
      <c r="AM24" s="839">
        <f>AM17+AM23</f>
        <v>1849300</v>
      </c>
      <c r="AN24" s="390">
        <f>IF(AL24=0,IF(AM24=0," "," 皆  減"),IF(AL24=0," 皆  増",IF(ROUND((AL24-AM24)/AM24*100,1)=0,"    0.0",ROUND((AL24-AM24)/AM24*100,1))))</f>
        <v>-20.6</v>
      </c>
      <c r="AO24" s="389">
        <f>AO17+AO23</f>
        <v>855656</v>
      </c>
      <c r="AP24" s="839">
        <f>AP17+AP23</f>
        <v>264129</v>
      </c>
      <c r="AQ24" s="390">
        <f t="shared" si="10"/>
        <v>224</v>
      </c>
      <c r="AR24" s="389">
        <f>AR17+AR23</f>
        <v>2175277</v>
      </c>
      <c r="AS24" s="839">
        <f>AS17+AS23</f>
        <v>2917638</v>
      </c>
      <c r="AT24" s="391">
        <f t="shared" si="11"/>
        <v>-25.4</v>
      </c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7"/>
      <c r="BH24" s="337"/>
      <c r="BI24" s="337"/>
      <c r="BJ24" s="337"/>
    </row>
    <row r="25" spans="1:62" s="394" customFormat="1" ht="27.75" customHeight="1" thickTop="1" thickBot="1" x14ac:dyDescent="0.2">
      <c r="B25" s="395" t="s">
        <v>52</v>
      </c>
      <c r="C25" s="397">
        <f>C24/AF24</f>
        <v>8.4103434509385827E-4</v>
      </c>
      <c r="D25" s="800">
        <f>D24/AG24</f>
        <v>1.1585775197330147E-3</v>
      </c>
      <c r="E25" s="453"/>
      <c r="F25" s="800">
        <f>F24/AF24</f>
        <v>1.3801537162010597E-3</v>
      </c>
      <c r="G25" s="800">
        <f>G24/AG24</f>
        <v>7.4685582699252041E-4</v>
      </c>
      <c r="H25" s="453"/>
      <c r="I25" s="397">
        <f>I24/AF24</f>
        <v>1.8691517679227359E-3</v>
      </c>
      <c r="J25" s="800">
        <f>J24/AG24</f>
        <v>1.9658714519864032E-4</v>
      </c>
      <c r="K25" s="453"/>
      <c r="L25" s="397">
        <f>L24/AF24</f>
        <v>2.0542614618609276E-2</v>
      </c>
      <c r="M25" s="398">
        <f>M24/AG24</f>
        <v>2.2134183138697597E-2</v>
      </c>
      <c r="N25" s="453"/>
      <c r="O25" s="397">
        <f>O24/AF24</f>
        <v>4.7129177199438366E-4</v>
      </c>
      <c r="P25" s="800">
        <f>P24/AG24</f>
        <v>5.034501615277248E-4</v>
      </c>
      <c r="Q25" s="453"/>
      <c r="R25" s="397">
        <f>R24/AF24</f>
        <v>0</v>
      </c>
      <c r="S25" s="800">
        <f>S24/AG24</f>
        <v>0</v>
      </c>
      <c r="T25" s="453"/>
      <c r="U25" s="397">
        <f>U24/AF24</f>
        <v>2.5537474469670782E-3</v>
      </c>
      <c r="V25" s="800">
        <f>V24/AG24</f>
        <v>3.014364596081791E-3</v>
      </c>
      <c r="W25" s="453"/>
      <c r="X25" s="684"/>
      <c r="Y25" s="684"/>
      <c r="Z25" s="397">
        <f>Z24/AF24</f>
        <v>2.7657993666788391E-2</v>
      </c>
      <c r="AA25" s="800">
        <f>AA24/AG24</f>
        <v>2.7754018388231289E-2</v>
      </c>
      <c r="AB25" s="455"/>
      <c r="AC25" s="399">
        <f>AC24/AF24</f>
        <v>0.57555865179765398</v>
      </c>
      <c r="AD25" s="800">
        <f>AD24/AG24</f>
        <v>0.59179599648118097</v>
      </c>
      <c r="AE25" s="453"/>
      <c r="AF25" s="405">
        <f>AF24/AF24</f>
        <v>1</v>
      </c>
      <c r="AG25" s="863">
        <f>AG24/AG24</f>
        <v>1</v>
      </c>
      <c r="AH25" s="456"/>
      <c r="AI25" s="402">
        <f>AI24/AF24</f>
        <v>1.0546517469052425E-2</v>
      </c>
      <c r="AJ25" s="791">
        <f>AJ24/AG24</f>
        <v>1.3706498415719489E-2</v>
      </c>
      <c r="AK25" s="402"/>
      <c r="AL25" s="402">
        <f>AL24/$AF$24</f>
        <v>2.9242189850137057E-3</v>
      </c>
      <c r="AM25" s="791">
        <f>AM24/$AF$24</f>
        <v>3.6832646906279237E-3</v>
      </c>
      <c r="AN25" s="402"/>
      <c r="AO25" s="402">
        <f>AO24/$AF$24</f>
        <v>1.7042164776531264E-3</v>
      </c>
      <c r="AP25" s="791">
        <f>AP24/$AF$24</f>
        <v>5.2606771182115548E-4</v>
      </c>
      <c r="AQ25" s="402"/>
      <c r="AR25" s="402">
        <f>AR24/$AF$24</f>
        <v>4.3325155282728806E-3</v>
      </c>
      <c r="AS25" s="791">
        <f>AS24/$AF$24</f>
        <v>5.8110815040470845E-3</v>
      </c>
      <c r="AT25" s="404"/>
      <c r="AU25" s="406"/>
      <c r="AV25" s="406"/>
      <c r="AW25" s="406"/>
      <c r="AX25" s="406"/>
      <c r="AY25" s="406"/>
      <c r="AZ25" s="406"/>
      <c r="BA25" s="406"/>
      <c r="BB25" s="406"/>
      <c r="BC25" s="406"/>
      <c r="BD25" s="406"/>
      <c r="BE25" s="406"/>
      <c r="BF25" s="406"/>
      <c r="BG25" s="406"/>
      <c r="BH25" s="406"/>
      <c r="BI25" s="406"/>
      <c r="BJ25" s="406"/>
    </row>
    <row r="26" spans="1:62" s="13" customFormat="1" ht="3.75" customHeight="1" x14ac:dyDescent="0.15">
      <c r="B26" s="39"/>
      <c r="C26" s="26"/>
      <c r="D26" s="26"/>
      <c r="E26" s="27"/>
      <c r="F26" s="26"/>
      <c r="G26" s="26"/>
      <c r="H26" s="27"/>
      <c r="I26" s="26"/>
      <c r="J26" s="26"/>
      <c r="K26" s="27"/>
      <c r="L26" s="26"/>
      <c r="M26" s="26"/>
      <c r="N26" s="27"/>
      <c r="O26" s="26"/>
      <c r="P26" s="26"/>
      <c r="Q26" s="27"/>
      <c r="R26" s="26"/>
      <c r="S26" s="26"/>
      <c r="T26" s="27"/>
      <c r="U26" s="26"/>
      <c r="V26" s="26"/>
      <c r="W26" s="27"/>
      <c r="X26" s="27"/>
      <c r="Y26" s="27"/>
      <c r="Z26" s="26"/>
      <c r="AA26" s="26"/>
      <c r="AB26" s="26"/>
      <c r="AC26" s="26"/>
      <c r="AD26" s="26"/>
      <c r="AE26" s="26"/>
      <c r="AF26" s="41"/>
      <c r="AG26" s="41"/>
      <c r="AH26" s="41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41"/>
      <c r="AV26" s="41"/>
      <c r="AW26" s="41"/>
      <c r="AX26" s="41"/>
      <c r="AY26" s="41"/>
      <c r="AZ26" s="41"/>
      <c r="BA26" s="41"/>
      <c r="BB26" s="41"/>
      <c r="BC26" s="41"/>
    </row>
    <row r="27" spans="1:62" x14ac:dyDescent="0.15">
      <c r="C27" s="9"/>
      <c r="D27" s="9"/>
      <c r="E27" s="41"/>
      <c r="F27" s="972"/>
      <c r="G27" s="9"/>
      <c r="H27" s="41"/>
      <c r="I27" s="972"/>
      <c r="J27" s="9"/>
      <c r="K27" s="41"/>
      <c r="L27" s="972"/>
      <c r="M27" s="9"/>
      <c r="N27" s="41"/>
      <c r="O27" s="972"/>
      <c r="P27" s="9"/>
      <c r="Q27" s="41"/>
      <c r="R27" s="9"/>
      <c r="S27" s="9"/>
      <c r="T27" s="41"/>
      <c r="U27" s="9"/>
      <c r="V27" s="9"/>
      <c r="W27" s="41"/>
      <c r="X27" s="41"/>
      <c r="Y27" s="41"/>
      <c r="Z27" s="9"/>
      <c r="AA27" s="41"/>
      <c r="AB27" s="9"/>
      <c r="AC27" s="41"/>
      <c r="AD27" s="9"/>
      <c r="AE27" s="9"/>
      <c r="AF27" s="9"/>
      <c r="AG27" s="9"/>
      <c r="AH27" s="9"/>
      <c r="AI27" s="339">
        <f>AI24-AJ24</f>
        <v>-1146634</v>
      </c>
      <c r="AJ27" s="337"/>
      <c r="AK27" s="337"/>
      <c r="AL27" s="339">
        <f>AL24-AM24</f>
        <v>-381103</v>
      </c>
      <c r="AM27" s="337"/>
      <c r="AN27" s="337"/>
      <c r="AO27" s="339">
        <f>AO24-AP24</f>
        <v>591527</v>
      </c>
      <c r="AP27" s="337"/>
      <c r="AQ27" s="337"/>
      <c r="AR27" s="339">
        <f>AR24-AS24</f>
        <v>-742361</v>
      </c>
      <c r="AS27" s="337"/>
      <c r="AT27" s="337"/>
      <c r="AU27" s="9"/>
      <c r="AV27" s="9"/>
      <c r="AW27" s="9"/>
      <c r="AX27" s="9"/>
      <c r="AY27" s="9"/>
      <c r="AZ27" s="9"/>
      <c r="BA27" s="9"/>
      <c r="BB27" s="9"/>
      <c r="BC27" s="9"/>
    </row>
    <row r="28" spans="1:62" x14ac:dyDescent="0.15">
      <c r="C28" s="9"/>
      <c r="D28" s="9"/>
      <c r="E28" s="41"/>
      <c r="F28" s="972"/>
      <c r="G28" s="9"/>
      <c r="H28" s="41"/>
      <c r="I28" s="972"/>
      <c r="J28" s="9"/>
      <c r="K28" s="41"/>
      <c r="L28" s="972"/>
      <c r="M28" s="9"/>
      <c r="N28" s="41"/>
      <c r="O28" s="972"/>
      <c r="P28" s="9"/>
      <c r="Q28" s="41"/>
      <c r="R28" s="9"/>
      <c r="S28" s="9"/>
      <c r="T28" s="41"/>
      <c r="U28" s="9"/>
      <c r="V28" s="9"/>
      <c r="W28" s="41"/>
      <c r="X28" s="41"/>
      <c r="Y28" s="41"/>
      <c r="Z28" s="9"/>
      <c r="AA28" s="41"/>
      <c r="AB28" s="9"/>
      <c r="AC28" s="41"/>
      <c r="AD28" s="9"/>
      <c r="AE28" s="9"/>
      <c r="AF28" s="9"/>
      <c r="AG28" s="9"/>
      <c r="AH28" s="9"/>
      <c r="AI28" s="9">
        <v>11148812</v>
      </c>
      <c r="AJ28" s="9"/>
      <c r="AK28" s="9"/>
      <c r="AL28" s="9">
        <v>11148812</v>
      </c>
      <c r="AM28" s="9"/>
      <c r="AN28" s="9"/>
      <c r="AO28" s="9">
        <v>11148812</v>
      </c>
      <c r="AP28" s="9"/>
      <c r="AQ28" s="9"/>
      <c r="AR28" s="9">
        <v>11148812</v>
      </c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</row>
    <row r="29" spans="1:62" x14ac:dyDescent="0.15">
      <c r="C29" s="9"/>
      <c r="D29" s="9"/>
      <c r="E29" s="41"/>
      <c r="F29" s="972"/>
      <c r="G29" s="9"/>
      <c r="H29" s="41"/>
      <c r="I29" s="972"/>
      <c r="J29" s="9"/>
      <c r="K29" s="41"/>
      <c r="L29" s="972"/>
      <c r="M29" s="9"/>
      <c r="N29" s="41"/>
      <c r="O29" s="972"/>
      <c r="P29" s="9"/>
      <c r="Q29" s="41"/>
      <c r="R29" s="9"/>
      <c r="S29" s="9"/>
      <c r="T29" s="41"/>
      <c r="U29" s="9"/>
      <c r="V29" s="9"/>
      <c r="W29" s="41"/>
      <c r="X29" s="41"/>
      <c r="Y29" s="41"/>
      <c r="Z29" s="9"/>
      <c r="AA29" s="41"/>
      <c r="AB29" s="9"/>
      <c r="AC29" s="41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</row>
    <row r="30" spans="1:62" x14ac:dyDescent="0.15">
      <c r="C30" s="9"/>
      <c r="D30" s="9"/>
      <c r="E30" s="41"/>
      <c r="F30" s="972"/>
      <c r="G30" s="9"/>
      <c r="H30" s="41"/>
      <c r="I30" s="972"/>
      <c r="J30" s="9"/>
      <c r="K30" s="41"/>
      <c r="L30" s="972"/>
      <c r="M30" s="9"/>
      <c r="N30" s="41"/>
      <c r="O30" s="972"/>
      <c r="P30" s="9"/>
      <c r="Q30" s="41"/>
      <c r="R30" s="9"/>
      <c r="S30" s="9"/>
      <c r="T30" s="41"/>
      <c r="U30" s="9"/>
      <c r="V30" s="9"/>
      <c r="W30" s="41"/>
      <c r="X30" s="41"/>
      <c r="Y30" s="41"/>
      <c r="Z30" s="9"/>
      <c r="AA30" s="41"/>
      <c r="AB30" s="9"/>
      <c r="AC30" s="41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</row>
    <row r="31" spans="1:62" x14ac:dyDescent="0.15">
      <c r="C31" s="9"/>
      <c r="D31" s="9"/>
      <c r="E31" s="41"/>
      <c r="F31" s="972"/>
      <c r="G31" s="9"/>
      <c r="H31" s="41"/>
      <c r="I31" s="972"/>
      <c r="J31" s="9"/>
      <c r="K31" s="41"/>
      <c r="L31" s="972"/>
      <c r="M31" s="9"/>
      <c r="N31" s="41"/>
      <c r="O31" s="972"/>
      <c r="P31" s="9"/>
      <c r="Q31" s="41"/>
      <c r="R31" s="9"/>
      <c r="S31" s="9"/>
      <c r="T31" s="41"/>
      <c r="U31" s="9"/>
      <c r="V31" s="9"/>
      <c r="W31" s="41"/>
      <c r="X31" s="41"/>
      <c r="Y31" s="41"/>
      <c r="Z31" s="9"/>
      <c r="AA31" s="41"/>
      <c r="AB31" s="9"/>
      <c r="AC31" s="41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</row>
    <row r="32" spans="1:62" x14ac:dyDescent="0.15">
      <c r="C32" s="9"/>
      <c r="D32" s="9"/>
      <c r="E32" s="41"/>
      <c r="F32" s="972"/>
      <c r="G32" s="9"/>
      <c r="H32" s="41"/>
      <c r="I32" s="972"/>
      <c r="J32" s="9"/>
      <c r="K32" s="41"/>
      <c r="L32" s="972"/>
      <c r="M32" s="9"/>
      <c r="N32" s="41"/>
      <c r="O32" s="972"/>
      <c r="P32" s="9"/>
      <c r="Q32" s="41"/>
      <c r="R32" s="9"/>
      <c r="S32" s="9"/>
      <c r="T32" s="41"/>
      <c r="U32" s="9"/>
      <c r="V32" s="9"/>
      <c r="W32" s="41"/>
      <c r="X32" s="41"/>
      <c r="Y32" s="41"/>
      <c r="Z32" s="9"/>
      <c r="AA32" s="41"/>
      <c r="AB32" s="9"/>
      <c r="AC32" s="41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3:55" x14ac:dyDescent="0.15">
      <c r="C33" s="9"/>
      <c r="D33" s="9"/>
      <c r="E33" s="41"/>
      <c r="F33" s="972"/>
      <c r="G33" s="9"/>
      <c r="H33" s="41"/>
      <c r="I33" s="972"/>
      <c r="J33" s="9"/>
      <c r="K33" s="41"/>
      <c r="L33" s="972"/>
      <c r="M33" s="9"/>
      <c r="N33" s="41"/>
      <c r="O33" s="972"/>
      <c r="P33" s="9"/>
      <c r="Q33" s="41"/>
      <c r="R33" s="9"/>
      <c r="S33" s="9"/>
      <c r="T33" s="41"/>
      <c r="U33" s="9"/>
      <c r="V33" s="9"/>
      <c r="W33" s="41"/>
      <c r="X33" s="41"/>
      <c r="Y33" s="41"/>
      <c r="Z33" s="9"/>
      <c r="AA33" s="41"/>
      <c r="AB33" s="9"/>
      <c r="AC33" s="41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</row>
    <row r="34" spans="3:55" x14ac:dyDescent="0.15">
      <c r="C34" s="9"/>
      <c r="D34" s="9"/>
      <c r="E34" s="41"/>
      <c r="F34" s="972"/>
      <c r="G34" s="9"/>
      <c r="H34" s="41"/>
      <c r="I34" s="972"/>
      <c r="J34" s="9"/>
      <c r="K34" s="41"/>
      <c r="L34" s="972"/>
      <c r="M34" s="9"/>
      <c r="N34" s="41"/>
      <c r="O34" s="972"/>
      <c r="P34" s="9"/>
      <c r="Q34" s="41"/>
      <c r="R34" s="9"/>
      <c r="S34" s="9"/>
      <c r="T34" s="41"/>
      <c r="U34" s="9"/>
      <c r="V34" s="9"/>
      <c r="W34" s="41"/>
      <c r="X34" s="41"/>
      <c r="Y34" s="41"/>
      <c r="Z34" s="9"/>
      <c r="AA34" s="41"/>
      <c r="AB34" s="9"/>
      <c r="AC34" s="41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</row>
    <row r="35" spans="3:55" x14ac:dyDescent="0.15">
      <c r="C35" s="9"/>
      <c r="D35" s="9"/>
      <c r="E35" s="41"/>
      <c r="F35" s="972"/>
      <c r="G35" s="9"/>
      <c r="H35" s="41"/>
      <c r="I35" s="972"/>
      <c r="J35" s="9"/>
      <c r="K35" s="41"/>
      <c r="L35" s="972"/>
      <c r="M35" s="9"/>
      <c r="N35" s="41"/>
      <c r="O35" s="972"/>
      <c r="P35" s="9"/>
      <c r="Q35" s="41"/>
      <c r="R35" s="9"/>
      <c r="S35" s="9"/>
      <c r="T35" s="41"/>
      <c r="U35" s="9"/>
      <c r="V35" s="9"/>
      <c r="W35" s="41"/>
      <c r="X35" s="41"/>
      <c r="Y35" s="41"/>
      <c r="Z35" s="9"/>
      <c r="AA35" s="41"/>
      <c r="AB35" s="9"/>
      <c r="AC35" s="41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</row>
    <row r="36" spans="3:55" x14ac:dyDescent="0.15">
      <c r="C36" s="9"/>
      <c r="D36" s="9"/>
      <c r="E36" s="41"/>
      <c r="F36" s="972"/>
      <c r="G36" s="9"/>
      <c r="H36" s="41"/>
      <c r="I36" s="972"/>
      <c r="J36" s="9"/>
      <c r="K36" s="41"/>
      <c r="L36" s="972"/>
      <c r="M36" s="972"/>
      <c r="N36" s="41"/>
      <c r="O36" s="972"/>
      <c r="P36" s="9"/>
      <c r="Q36" s="41"/>
      <c r="R36" s="9"/>
      <c r="S36" s="9"/>
      <c r="T36" s="41"/>
      <c r="U36" s="9"/>
      <c r="V36" s="9"/>
      <c r="W36" s="41"/>
      <c r="X36" s="41"/>
      <c r="Y36" s="41"/>
      <c r="Z36" s="9"/>
      <c r="AA36" s="41"/>
      <c r="AB36" s="9"/>
      <c r="AC36" s="41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</row>
    <row r="37" spans="3:55" x14ac:dyDescent="0.15">
      <c r="C37" s="9"/>
      <c r="D37" s="9"/>
      <c r="E37" s="41"/>
      <c r="F37" s="972"/>
      <c r="G37" s="9"/>
      <c r="H37" s="41"/>
      <c r="I37" s="972"/>
      <c r="J37" s="9"/>
      <c r="K37" s="41"/>
      <c r="M37" s="9"/>
      <c r="N37" s="41"/>
      <c r="O37" s="972"/>
      <c r="P37" s="9"/>
      <c r="Q37" s="41"/>
      <c r="R37" s="9"/>
      <c r="S37" s="9"/>
      <c r="T37" s="41"/>
      <c r="U37" s="9"/>
      <c r="V37" s="9"/>
      <c r="W37" s="41"/>
      <c r="X37" s="41"/>
      <c r="Y37" s="41"/>
      <c r="Z37" s="9"/>
      <c r="AA37" s="41"/>
      <c r="AB37" s="9"/>
      <c r="AC37" s="41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</row>
    <row r="38" spans="3:55" x14ac:dyDescent="0.15">
      <c r="C38" s="9"/>
      <c r="D38" s="9"/>
      <c r="E38" s="41"/>
      <c r="F38" s="972"/>
      <c r="G38" s="9"/>
      <c r="H38" s="41"/>
      <c r="I38" s="972"/>
      <c r="J38" s="9"/>
      <c r="K38" s="41"/>
      <c r="L38" s="972"/>
      <c r="M38" s="9"/>
      <c r="N38" s="41"/>
      <c r="O38" s="972"/>
      <c r="P38" s="9"/>
      <c r="Q38" s="41"/>
      <c r="R38" s="9"/>
      <c r="S38" s="9"/>
      <c r="T38" s="41"/>
      <c r="U38" s="9"/>
      <c r="V38" s="9"/>
      <c r="W38" s="41"/>
      <c r="X38" s="41"/>
      <c r="Y38" s="41"/>
      <c r="Z38" s="9"/>
      <c r="AA38" s="41"/>
      <c r="AB38" s="9"/>
      <c r="AC38" s="41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</row>
    <row r="39" spans="3:55" x14ac:dyDescent="0.15">
      <c r="C39" s="9"/>
      <c r="D39" s="9"/>
      <c r="E39" s="41"/>
      <c r="F39" s="972"/>
      <c r="G39" s="9"/>
      <c r="H39" s="41"/>
      <c r="I39" s="972"/>
      <c r="J39" s="9"/>
      <c r="K39" s="41"/>
      <c r="L39" s="972"/>
      <c r="M39" s="9"/>
      <c r="N39" s="41"/>
      <c r="O39" s="972"/>
      <c r="P39" s="9"/>
      <c r="Q39" s="41"/>
      <c r="R39" s="9"/>
      <c r="S39" s="9"/>
      <c r="T39" s="41"/>
      <c r="U39" s="9"/>
      <c r="V39" s="9"/>
      <c r="W39" s="41"/>
      <c r="X39" s="41"/>
      <c r="Y39" s="41"/>
      <c r="Z39" s="9"/>
      <c r="AA39" s="41"/>
      <c r="AB39" s="9"/>
      <c r="AC39" s="41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</row>
    <row r="40" spans="3:55" x14ac:dyDescent="0.15">
      <c r="C40" s="9"/>
      <c r="D40" s="9"/>
      <c r="E40" s="41"/>
      <c r="F40" s="972"/>
      <c r="G40" s="9"/>
      <c r="H40" s="41"/>
      <c r="I40" s="972"/>
      <c r="J40" s="9"/>
      <c r="K40" s="41"/>
      <c r="L40" s="972"/>
      <c r="M40" s="9"/>
      <c r="N40" s="41"/>
      <c r="O40" s="972"/>
      <c r="P40" s="9"/>
      <c r="Q40" s="41"/>
      <c r="R40" s="9"/>
      <c r="S40" s="9"/>
      <c r="T40" s="41"/>
      <c r="U40" s="9"/>
      <c r="V40" s="9"/>
      <c r="W40" s="41"/>
      <c r="X40" s="41"/>
      <c r="Y40" s="41"/>
      <c r="Z40" s="9"/>
      <c r="AA40" s="41"/>
      <c r="AB40" s="9"/>
      <c r="AC40" s="41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</row>
    <row r="41" spans="3:55" x14ac:dyDescent="0.15">
      <c r="C41" s="9"/>
      <c r="D41" s="9"/>
      <c r="E41" s="41"/>
      <c r="F41" s="972"/>
      <c r="G41" s="9"/>
      <c r="H41" s="41"/>
      <c r="I41" s="972"/>
      <c r="J41" s="9"/>
      <c r="K41" s="41"/>
      <c r="L41" s="972"/>
      <c r="M41" s="9"/>
      <c r="N41" s="41"/>
      <c r="O41" s="972"/>
      <c r="P41" s="9"/>
      <c r="Q41" s="41"/>
      <c r="R41" s="9"/>
      <c r="S41" s="9"/>
      <c r="T41" s="41"/>
      <c r="U41" s="9"/>
      <c r="V41" s="9"/>
      <c r="W41" s="41"/>
      <c r="X41" s="41"/>
      <c r="Y41" s="41"/>
      <c r="Z41" s="9"/>
      <c r="AA41" s="41"/>
      <c r="AB41" s="9"/>
      <c r="AC41" s="41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</row>
    <row r="42" spans="3:55" x14ac:dyDescent="0.15">
      <c r="C42" s="9"/>
      <c r="D42" s="9"/>
      <c r="E42" s="41"/>
      <c r="F42" s="972"/>
      <c r="G42" s="9"/>
      <c r="H42" s="41"/>
      <c r="I42" s="972"/>
      <c r="J42" s="9"/>
      <c r="K42" s="41"/>
      <c r="L42" s="972"/>
      <c r="M42" s="9"/>
      <c r="N42" s="41"/>
      <c r="O42" s="972"/>
      <c r="P42" s="9"/>
      <c r="Q42" s="41"/>
      <c r="R42" s="9"/>
      <c r="S42" s="9"/>
      <c r="T42" s="41"/>
      <c r="U42" s="9"/>
      <c r="V42" s="9"/>
      <c r="W42" s="41"/>
      <c r="X42" s="41"/>
      <c r="Y42" s="41"/>
      <c r="Z42" s="9"/>
      <c r="AA42" s="41"/>
      <c r="AB42" s="9"/>
      <c r="AC42" s="41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</row>
    <row r="43" spans="3:55" x14ac:dyDescent="0.15">
      <c r="C43" s="9"/>
      <c r="D43" s="9"/>
      <c r="E43" s="41"/>
      <c r="F43" s="972"/>
      <c r="G43" s="9"/>
      <c r="H43" s="41"/>
      <c r="I43" s="972"/>
      <c r="J43" s="9"/>
      <c r="K43" s="41"/>
      <c r="L43" s="972"/>
      <c r="M43" s="9"/>
      <c r="N43" s="41"/>
      <c r="O43" s="972"/>
      <c r="P43" s="9"/>
      <c r="Q43" s="41"/>
      <c r="R43" s="9"/>
      <c r="S43" s="9"/>
      <c r="T43" s="41"/>
      <c r="U43" s="9"/>
      <c r="V43" s="9"/>
      <c r="W43" s="41"/>
      <c r="X43" s="41"/>
      <c r="Y43" s="41"/>
      <c r="Z43" s="9"/>
      <c r="AA43" s="41"/>
      <c r="AB43" s="9"/>
      <c r="AC43" s="41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</row>
    <row r="44" spans="3:55" x14ac:dyDescent="0.15">
      <c r="C44" s="9"/>
      <c r="D44" s="9"/>
      <c r="E44" s="41"/>
      <c r="F44" s="972"/>
      <c r="G44" s="9"/>
      <c r="H44" s="41"/>
      <c r="I44" s="972"/>
      <c r="J44" s="9"/>
      <c r="K44" s="41"/>
      <c r="L44" s="972"/>
      <c r="M44" s="9"/>
      <c r="N44" s="41"/>
      <c r="O44" s="972"/>
      <c r="P44" s="9"/>
      <c r="Q44" s="41"/>
      <c r="R44" s="9"/>
      <c r="S44" s="9"/>
      <c r="T44" s="41"/>
      <c r="U44" s="9"/>
      <c r="V44" s="9"/>
      <c r="W44" s="41"/>
      <c r="X44" s="41"/>
      <c r="Y44" s="41"/>
      <c r="Z44" s="9"/>
      <c r="AA44" s="41"/>
      <c r="AB44" s="9"/>
      <c r="AC44" s="41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</row>
    <row r="45" spans="3:55" x14ac:dyDescent="0.15">
      <c r="C45" s="9"/>
      <c r="D45" s="9"/>
      <c r="E45" s="41"/>
      <c r="F45" s="972"/>
      <c r="G45" s="9"/>
      <c r="H45" s="41"/>
      <c r="I45" s="972"/>
      <c r="J45" s="9"/>
      <c r="K45" s="41"/>
      <c r="L45" s="972"/>
      <c r="M45" s="9"/>
      <c r="N45" s="41"/>
      <c r="O45" s="972"/>
      <c r="P45" s="9"/>
      <c r="Q45" s="41"/>
      <c r="R45" s="9"/>
      <c r="S45" s="9"/>
      <c r="T45" s="41"/>
      <c r="U45" s="9"/>
      <c r="V45" s="9"/>
      <c r="W45" s="41"/>
      <c r="X45" s="41"/>
      <c r="Y45" s="41"/>
      <c r="Z45" s="9"/>
      <c r="AA45" s="41"/>
      <c r="AB45" s="9"/>
      <c r="AC45" s="41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</row>
    <row r="46" spans="3:55" x14ac:dyDescent="0.15">
      <c r="C46" s="9"/>
      <c r="D46" s="9"/>
      <c r="E46" s="41"/>
      <c r="F46" s="972"/>
      <c r="G46" s="9"/>
      <c r="H46" s="41"/>
      <c r="I46" s="972"/>
      <c r="J46" s="9"/>
      <c r="K46" s="41"/>
      <c r="L46" s="972"/>
      <c r="M46" s="9"/>
      <c r="N46" s="41"/>
      <c r="O46" s="972"/>
      <c r="P46" s="9"/>
      <c r="Q46" s="41"/>
      <c r="R46" s="9"/>
      <c r="S46" s="9"/>
      <c r="T46" s="41"/>
      <c r="U46" s="9"/>
      <c r="V46" s="9"/>
      <c r="W46" s="41"/>
      <c r="X46" s="41"/>
      <c r="Y46" s="41"/>
      <c r="Z46" s="9"/>
      <c r="AA46" s="41"/>
      <c r="AB46" s="9"/>
      <c r="AC46" s="41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</row>
    <row r="47" spans="3:55" x14ac:dyDescent="0.15"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</row>
  </sheetData>
  <mergeCells count="58">
    <mergeCell ref="B2:E2"/>
    <mergeCell ref="X4:Y4"/>
    <mergeCell ref="U4:W4"/>
    <mergeCell ref="O5:O6"/>
    <mergeCell ref="P5:P6"/>
    <mergeCell ref="M5:M6"/>
    <mergeCell ref="J5:J6"/>
    <mergeCell ref="K5:K6"/>
    <mergeCell ref="C4:E4"/>
    <mergeCell ref="I4:K4"/>
    <mergeCell ref="O4:Q4"/>
    <mergeCell ref="L4:N4"/>
    <mergeCell ref="F4:H4"/>
    <mergeCell ref="C5:C6"/>
    <mergeCell ref="D5:D6"/>
    <mergeCell ref="E5:E6"/>
    <mergeCell ref="AR4:AT4"/>
    <mergeCell ref="AL5:AL6"/>
    <mergeCell ref="AM5:AM6"/>
    <mergeCell ref="AN5:AN6"/>
    <mergeCell ref="AR5:AR6"/>
    <mergeCell ref="AS5:AS6"/>
    <mergeCell ref="AT5:AT6"/>
    <mergeCell ref="AO4:AQ4"/>
    <mergeCell ref="AO5:AO6"/>
    <mergeCell ref="AQ5:AQ6"/>
    <mergeCell ref="AP5:AP6"/>
    <mergeCell ref="F5:F6"/>
    <mergeCell ref="G5:G6"/>
    <mergeCell ref="H5:H6"/>
    <mergeCell ref="L5:L6"/>
    <mergeCell ref="R5:R6"/>
    <mergeCell ref="AK5:AK6"/>
    <mergeCell ref="N5:N6"/>
    <mergeCell ref="I5:I6"/>
    <mergeCell ref="T5:T6"/>
    <mergeCell ref="Q5:Q6"/>
    <mergeCell ref="V5:V6"/>
    <mergeCell ref="Z5:Z6"/>
    <mergeCell ref="AC5:AC6"/>
    <mergeCell ref="W5:W6"/>
    <mergeCell ref="AI5:AI6"/>
    <mergeCell ref="AC4:AE4"/>
    <mergeCell ref="R4:T4"/>
    <mergeCell ref="S5:S6"/>
    <mergeCell ref="AL4:AN4"/>
    <mergeCell ref="Z4:AB4"/>
    <mergeCell ref="AA5:AA6"/>
    <mergeCell ref="AB5:AB6"/>
    <mergeCell ref="AD5:AD6"/>
    <mergeCell ref="AE5:AE6"/>
    <mergeCell ref="AF4:AH4"/>
    <mergeCell ref="AF5:AF6"/>
    <mergeCell ref="U5:U6"/>
    <mergeCell ref="AG5:AG6"/>
    <mergeCell ref="AH5:AH6"/>
    <mergeCell ref="AI4:AK4"/>
    <mergeCell ref="AJ5:AJ6"/>
  </mergeCells>
  <phoneticPr fontId="2"/>
  <pageMargins left="0.43307086614173229" right="0" top="0.78740157480314965" bottom="0.59055118110236227" header="0.51181102362204722" footer="0.11811023622047245"/>
  <pageSetup paperSize="9" scale="46" fitToWidth="0" orientation="landscape" r:id="rId1"/>
  <headerFooter alignWithMargins="0">
    <oddHeader>&amp;R&amp;F&amp;A&amp;D</oddHeader>
    <oddFooter>&amp;C&amp;P/&amp;N</oddFooter>
  </headerFooter>
  <colBreaks count="2" manualBreakCount="2">
    <brk id="20" min="1" max="26" man="1"/>
    <brk id="37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Z46"/>
  <sheetViews>
    <sheetView view="pageBreakPreview" zoomScale="60" zoomScaleNormal="55" workbookViewId="0">
      <selection activeCell="B1" sqref="B1"/>
    </sheetView>
  </sheetViews>
  <sheetFormatPr defaultRowHeight="14.25" x14ac:dyDescent="0.15"/>
  <cols>
    <col min="1" max="1" width="1.625" style="13" customWidth="1"/>
    <col min="2" max="2" width="10.625" style="13" customWidth="1"/>
    <col min="3" max="3" width="12.875" style="13" customWidth="1"/>
    <col min="4" max="4" width="12.625" style="13" customWidth="1"/>
    <col min="5" max="5" width="7.125" style="13" customWidth="1"/>
    <col min="6" max="7" width="10.625" style="102" customWidth="1"/>
    <col min="8" max="8" width="5.625" style="102" customWidth="1"/>
    <col min="9" max="10" width="11.5" style="102" customWidth="1"/>
    <col min="11" max="11" width="5.625" style="102" customWidth="1"/>
    <col min="12" max="13" width="11.125" style="102" customWidth="1"/>
    <col min="14" max="14" width="5.625" style="102" customWidth="1"/>
    <col min="15" max="16" width="12.625" style="13" customWidth="1"/>
    <col min="17" max="17" width="7.25" style="13" customWidth="1"/>
    <col min="18" max="19" width="12.625" style="13" customWidth="1"/>
    <col min="20" max="20" width="7.25" style="13" customWidth="1"/>
    <col min="21" max="21" width="12.625" style="13" customWidth="1"/>
    <col min="22" max="22" width="13.375" style="13" customWidth="1"/>
    <col min="23" max="23" width="7" style="13" customWidth="1"/>
    <col min="24" max="25" width="12.625" style="13" customWidth="1"/>
    <col min="26" max="26" width="7.25" style="13" customWidth="1"/>
    <col min="27" max="28" width="12.625" style="13" customWidth="1"/>
    <col min="29" max="29" width="7.25" style="13" customWidth="1"/>
    <col min="30" max="31" width="12.625" style="13" customWidth="1"/>
    <col min="32" max="32" width="7.25" style="13" customWidth="1"/>
    <col min="33" max="34" width="12.625" style="13" customWidth="1"/>
    <col min="35" max="35" width="7.25" style="13" customWidth="1"/>
    <col min="36" max="36" width="14.875" style="13" customWidth="1"/>
    <col min="37" max="37" width="13.625" style="13" customWidth="1"/>
    <col min="38" max="38" width="7.25" style="13" customWidth="1"/>
    <col min="39" max="40" width="11.125" style="13" customWidth="1"/>
    <col min="41" max="41" width="7.25" style="13" customWidth="1"/>
    <col min="42" max="43" width="11.125" style="13" customWidth="1"/>
    <col min="44" max="44" width="7.25" style="13" customWidth="1"/>
    <col min="45" max="46" width="11.75" style="13" customWidth="1"/>
    <col min="47" max="47" width="7.25" style="13" customWidth="1"/>
    <col min="48" max="49" width="11.75" style="13" customWidth="1"/>
    <col min="50" max="50" width="7.25" style="13" customWidth="1"/>
    <col min="51" max="51" width="12.5" style="13" customWidth="1"/>
    <col min="52" max="52" width="12.125" style="13" customWidth="1"/>
    <col min="53" max="53" width="8.625" style="13" customWidth="1"/>
    <col min="54" max="57" width="9.625" style="1265" customWidth="1"/>
    <col min="58" max="59" width="13.875" style="13" customWidth="1"/>
    <col min="60" max="60" width="7.25" style="13" customWidth="1"/>
    <col min="61" max="62" width="14.5" style="13" customWidth="1"/>
    <col min="63" max="63" width="7.25" style="13" customWidth="1"/>
    <col min="64" max="65" width="13.625" style="13" customWidth="1"/>
    <col min="66" max="66" width="7.25" style="13" customWidth="1"/>
    <col min="67" max="67" width="1.75" style="13" customWidth="1"/>
    <col min="68" max="16384" width="9" style="13"/>
  </cols>
  <sheetData>
    <row r="1" spans="2:76" ht="27.75" customHeight="1" x14ac:dyDescent="0.25">
      <c r="C1" s="1187" t="s">
        <v>343</v>
      </c>
      <c r="U1" s="1187" t="str">
        <f>C1</f>
        <v>令和元年度市町村普通会計決算歳入一覧</v>
      </c>
      <c r="AM1" s="1187" t="str">
        <f>C1</f>
        <v>令和元年度市町村普通会計決算歳入一覧</v>
      </c>
      <c r="AN1" s="1266"/>
      <c r="BF1" s="1187" t="str">
        <f>C1</f>
        <v>令和元年度市町村普通会計決算歳入一覧</v>
      </c>
    </row>
    <row r="2" spans="2:76" ht="22.5" customHeight="1" thickBot="1" x14ac:dyDescent="0.3">
      <c r="B2" s="1267"/>
      <c r="C2" s="82"/>
      <c r="D2" s="1267"/>
      <c r="F2" s="450"/>
      <c r="G2" s="450"/>
      <c r="H2" s="450"/>
      <c r="I2" s="450"/>
      <c r="J2" s="450"/>
      <c r="K2" s="450"/>
      <c r="L2" s="450"/>
      <c r="M2" s="450"/>
      <c r="N2" s="450"/>
      <c r="T2" s="19" t="s">
        <v>333</v>
      </c>
      <c r="X2" s="450"/>
      <c r="Y2" s="450"/>
      <c r="Z2" s="450"/>
      <c r="AA2" s="450"/>
      <c r="AB2" s="450"/>
      <c r="AC2" s="450"/>
      <c r="AD2" s="450"/>
      <c r="AE2" s="450"/>
      <c r="AF2" s="450"/>
      <c r="AK2" s="19"/>
      <c r="AL2" s="19" t="s">
        <v>333</v>
      </c>
      <c r="BB2" s="451"/>
      <c r="BC2" s="450"/>
      <c r="BD2" s="450"/>
      <c r="BE2" s="19" t="s">
        <v>333</v>
      </c>
      <c r="BL2" s="19"/>
      <c r="BM2" s="19"/>
      <c r="BN2" s="19" t="s">
        <v>333</v>
      </c>
    </row>
    <row r="3" spans="2:76" s="41" customFormat="1" ht="30" customHeight="1" x14ac:dyDescent="0.15">
      <c r="B3" s="94"/>
      <c r="C3" s="2114" t="s">
        <v>71</v>
      </c>
      <c r="D3" s="2112"/>
      <c r="E3" s="2112"/>
      <c r="F3" s="2112"/>
      <c r="G3" s="2112"/>
      <c r="H3" s="2112"/>
      <c r="I3" s="2112"/>
      <c r="J3" s="2112"/>
      <c r="K3" s="2112"/>
      <c r="L3" s="2112"/>
      <c r="M3" s="2112"/>
      <c r="N3" s="2113"/>
      <c r="O3" s="2114" t="s">
        <v>72</v>
      </c>
      <c r="P3" s="2112"/>
      <c r="Q3" s="2113"/>
      <c r="R3" s="2111" t="s">
        <v>277</v>
      </c>
      <c r="S3" s="2112"/>
      <c r="T3" s="2113"/>
      <c r="U3" s="2114" t="s">
        <v>73</v>
      </c>
      <c r="V3" s="2145"/>
      <c r="W3" s="2145"/>
      <c r="X3" s="2145"/>
      <c r="Y3" s="2145"/>
      <c r="Z3" s="2145"/>
      <c r="AA3" s="2145"/>
      <c r="AB3" s="2145"/>
      <c r="AC3" s="2146"/>
      <c r="AD3" s="2114" t="s">
        <v>337</v>
      </c>
      <c r="AE3" s="2145"/>
      <c r="AF3" s="2146"/>
      <c r="AG3" s="2143" t="s">
        <v>77</v>
      </c>
      <c r="AH3" s="2112"/>
      <c r="AI3" s="2144"/>
      <c r="AJ3" s="2130" t="s">
        <v>78</v>
      </c>
      <c r="AK3" s="2112"/>
      <c r="AL3" s="2113"/>
      <c r="AM3" s="2111" t="s">
        <v>79</v>
      </c>
      <c r="AN3" s="2112"/>
      <c r="AO3" s="2113"/>
      <c r="AP3" s="2111" t="s">
        <v>80</v>
      </c>
      <c r="AQ3" s="2112"/>
      <c r="AR3" s="2113"/>
      <c r="AS3" s="2111" t="s">
        <v>81</v>
      </c>
      <c r="AT3" s="2112"/>
      <c r="AU3" s="2113"/>
      <c r="AV3" s="2111" t="s">
        <v>26</v>
      </c>
      <c r="AW3" s="2112"/>
      <c r="AX3" s="2112"/>
      <c r="AY3" s="2114" t="s">
        <v>314</v>
      </c>
      <c r="AZ3" s="2112"/>
      <c r="BA3" s="2112"/>
      <c r="BB3" s="2112"/>
      <c r="BC3" s="2112"/>
      <c r="BD3" s="2112"/>
      <c r="BE3" s="2113"/>
      <c r="BF3" s="2111" t="s">
        <v>28</v>
      </c>
      <c r="BG3" s="2112"/>
      <c r="BH3" s="2144"/>
      <c r="BI3" s="2162" t="s">
        <v>83</v>
      </c>
      <c r="BJ3" s="2112"/>
      <c r="BK3" s="2163"/>
      <c r="BL3" s="2065" t="s">
        <v>27</v>
      </c>
      <c r="BM3" s="2112"/>
      <c r="BN3" s="2113"/>
    </row>
    <row r="4" spans="2:76" s="41" customFormat="1" ht="30" customHeight="1" x14ac:dyDescent="0.15">
      <c r="B4" s="95"/>
      <c r="C4" s="2117" t="s">
        <v>344</v>
      </c>
      <c r="D4" s="2119" t="s">
        <v>345</v>
      </c>
      <c r="E4" s="2121" t="s">
        <v>22</v>
      </c>
      <c r="F4" s="2124" t="s">
        <v>347</v>
      </c>
      <c r="G4" s="2128" t="s">
        <v>346</v>
      </c>
      <c r="H4" s="2021" t="s">
        <v>70</v>
      </c>
      <c r="I4" s="2132" t="s">
        <v>348</v>
      </c>
      <c r="J4" s="2115" t="s">
        <v>349</v>
      </c>
      <c r="K4" s="2033" t="s">
        <v>74</v>
      </c>
      <c r="L4" s="2124" t="s">
        <v>350</v>
      </c>
      <c r="M4" s="2128" t="s">
        <v>351</v>
      </c>
      <c r="N4" s="2011" t="s">
        <v>74</v>
      </c>
      <c r="O4" s="2134" t="str">
        <f>$C$4</f>
        <v>令和元年度</v>
      </c>
      <c r="P4" s="2136" t="str">
        <f>$D$4</f>
        <v>平成30年度</v>
      </c>
      <c r="Q4" s="1996" t="s">
        <v>74</v>
      </c>
      <c r="R4" s="2134" t="str">
        <f>$C$4</f>
        <v>令和元年度</v>
      </c>
      <c r="S4" s="2139" t="str">
        <f>$D$4</f>
        <v>平成30年度</v>
      </c>
      <c r="T4" s="1996" t="s">
        <v>74</v>
      </c>
      <c r="U4" s="2141" t="str">
        <f>$C$4</f>
        <v>令和元年度</v>
      </c>
      <c r="V4" s="1993" t="str">
        <f>$D$4</f>
        <v>平成30年度</v>
      </c>
      <c r="W4" s="1993" t="s">
        <v>74</v>
      </c>
      <c r="X4" s="2039" t="s">
        <v>75</v>
      </c>
      <c r="Y4" s="2040"/>
      <c r="Z4" s="1993" t="s">
        <v>74</v>
      </c>
      <c r="AA4" s="2041" t="s">
        <v>76</v>
      </c>
      <c r="AB4" s="2142"/>
      <c r="AC4" s="1996" t="s">
        <v>74</v>
      </c>
      <c r="AD4" s="2147" t="str">
        <f>$C$4</f>
        <v>令和元年度</v>
      </c>
      <c r="AE4" s="2148" t="str">
        <f>$D$4</f>
        <v>平成30年度</v>
      </c>
      <c r="AF4" s="1996" t="s">
        <v>74</v>
      </c>
      <c r="AG4" s="2151" t="str">
        <f>$C$4</f>
        <v>令和元年度</v>
      </c>
      <c r="AH4" s="1993" t="str">
        <f>$D$4</f>
        <v>平成30年度</v>
      </c>
      <c r="AI4" s="1996" t="s">
        <v>74</v>
      </c>
      <c r="AJ4" s="2149" t="str">
        <f>$C$4</f>
        <v>令和元年度</v>
      </c>
      <c r="AK4" s="1993" t="str">
        <f>$D$4</f>
        <v>平成30年度</v>
      </c>
      <c r="AL4" s="1996" t="s">
        <v>74</v>
      </c>
      <c r="AM4" s="2134" t="str">
        <f>$C$4</f>
        <v>令和元年度</v>
      </c>
      <c r="AN4" s="2154" t="str">
        <f>$D$4</f>
        <v>平成30年度</v>
      </c>
      <c r="AO4" s="1996" t="s">
        <v>70</v>
      </c>
      <c r="AP4" s="2134" t="str">
        <f>$C$4</f>
        <v>令和元年度</v>
      </c>
      <c r="AQ4" s="2154" t="str">
        <f>$D$4</f>
        <v>平成30年度</v>
      </c>
      <c r="AR4" s="1996" t="s">
        <v>70</v>
      </c>
      <c r="AS4" s="2134" t="str">
        <f>$C$4</f>
        <v>令和元年度</v>
      </c>
      <c r="AT4" s="2154" t="str">
        <f>$D$4</f>
        <v>平成30年度</v>
      </c>
      <c r="AU4" s="1996" t="s">
        <v>70</v>
      </c>
      <c r="AV4" s="2134" t="str">
        <f>$C$4</f>
        <v>令和元年度</v>
      </c>
      <c r="AW4" s="2154" t="str">
        <f>$D$4</f>
        <v>平成30年度</v>
      </c>
      <c r="AX4" s="1996" t="s">
        <v>70</v>
      </c>
      <c r="AY4" s="2134" t="str">
        <f>$C$4</f>
        <v>令和元年度</v>
      </c>
      <c r="AZ4" s="2154" t="str">
        <f>$D$4</f>
        <v>平成30年度</v>
      </c>
      <c r="BA4" s="1993" t="s">
        <v>70</v>
      </c>
      <c r="BB4" s="2078" t="s">
        <v>82</v>
      </c>
      <c r="BC4" s="2079"/>
      <c r="BD4" s="2078" t="s">
        <v>275</v>
      </c>
      <c r="BE4" s="2159"/>
      <c r="BF4" s="2134" t="str">
        <f t="shared" ref="BF4:BF5" si="0">$C$4</f>
        <v>令和元年度</v>
      </c>
      <c r="BG4" s="2154" t="str">
        <f t="shared" ref="BG4:BG5" si="1">$D$4</f>
        <v>平成30年度</v>
      </c>
      <c r="BH4" s="2099" t="s">
        <v>74</v>
      </c>
      <c r="BI4" s="2164" t="str">
        <f t="shared" ref="BI4:BI5" si="2">$C$4</f>
        <v>令和元年度</v>
      </c>
      <c r="BJ4" s="2154" t="str">
        <f t="shared" ref="BJ4:BJ5" si="3">$D$4</f>
        <v>平成30年度</v>
      </c>
      <c r="BK4" s="2099" t="s">
        <v>74</v>
      </c>
      <c r="BL4" s="2160" t="str">
        <f>$C$4</f>
        <v>令和元年度</v>
      </c>
      <c r="BM4" s="2154" t="str">
        <f t="shared" ref="BM4:BM5" si="4">$D$4</f>
        <v>平成30年度</v>
      </c>
      <c r="BN4" s="1996" t="s">
        <v>74</v>
      </c>
    </row>
    <row r="5" spans="2:76" s="41" customFormat="1" ht="30" customHeight="1" thickBot="1" x14ac:dyDescent="0.2">
      <c r="B5" s="96"/>
      <c r="C5" s="2118"/>
      <c r="D5" s="2120"/>
      <c r="E5" s="2122"/>
      <c r="F5" s="2125"/>
      <c r="G5" s="2129"/>
      <c r="H5" s="2131"/>
      <c r="I5" s="2133"/>
      <c r="J5" s="2116"/>
      <c r="K5" s="2123"/>
      <c r="L5" s="2125"/>
      <c r="M5" s="2129"/>
      <c r="N5" s="2138"/>
      <c r="O5" s="2135"/>
      <c r="P5" s="2137"/>
      <c r="Q5" s="2126"/>
      <c r="R5" s="2135"/>
      <c r="S5" s="2140"/>
      <c r="T5" s="2126"/>
      <c r="U5" s="2118"/>
      <c r="V5" s="2127"/>
      <c r="W5" s="2127"/>
      <c r="X5" s="1940" t="str">
        <f>$C$4</f>
        <v>令和元年度</v>
      </c>
      <c r="Y5" s="1941" t="str">
        <f>$D$4</f>
        <v>平成30年度</v>
      </c>
      <c r="Z5" s="2127"/>
      <c r="AA5" s="1944" t="str">
        <f>$C$4</f>
        <v>令和元年度</v>
      </c>
      <c r="AB5" s="1945" t="str">
        <f>$D$4</f>
        <v>平成30年度</v>
      </c>
      <c r="AC5" s="2126"/>
      <c r="AD5" s="2118"/>
      <c r="AE5" s="2120"/>
      <c r="AF5" s="2126"/>
      <c r="AG5" s="2152"/>
      <c r="AH5" s="2127"/>
      <c r="AI5" s="2126"/>
      <c r="AJ5" s="2150"/>
      <c r="AK5" s="2127"/>
      <c r="AL5" s="2126"/>
      <c r="AM5" s="2153"/>
      <c r="AN5" s="2155"/>
      <c r="AO5" s="1997"/>
      <c r="AP5" s="2153"/>
      <c r="AQ5" s="2155"/>
      <c r="AR5" s="1997"/>
      <c r="AS5" s="2153"/>
      <c r="AT5" s="2155"/>
      <c r="AU5" s="1997"/>
      <c r="AV5" s="2153"/>
      <c r="AW5" s="2155"/>
      <c r="AX5" s="1997"/>
      <c r="AY5" s="2153"/>
      <c r="AZ5" s="2155"/>
      <c r="BA5" s="2089"/>
      <c r="BB5" s="1946" t="str">
        <f>$C$4</f>
        <v>令和元年度</v>
      </c>
      <c r="BC5" s="1947" t="str">
        <f>$D$4</f>
        <v>平成30年度</v>
      </c>
      <c r="BD5" s="1946" t="str">
        <f>$C$4</f>
        <v>令和元年度</v>
      </c>
      <c r="BE5" s="1948" t="str">
        <f>$D$4</f>
        <v>平成30年度</v>
      </c>
      <c r="BF5" s="2157" t="str">
        <f t="shared" si="0"/>
        <v>令和元年度</v>
      </c>
      <c r="BG5" s="2158" t="str">
        <f t="shared" si="1"/>
        <v>平成30年度</v>
      </c>
      <c r="BH5" s="2156"/>
      <c r="BI5" s="2165" t="str">
        <f t="shared" si="2"/>
        <v>令和元年度</v>
      </c>
      <c r="BJ5" s="2155" t="str">
        <f t="shared" si="3"/>
        <v>平成30年度</v>
      </c>
      <c r="BK5" s="2100"/>
      <c r="BL5" s="2161"/>
      <c r="BM5" s="2155" t="str">
        <f t="shared" si="4"/>
        <v>平成30年度</v>
      </c>
      <c r="BN5" s="1997"/>
    </row>
    <row r="6" spans="2:76" ht="33.75" customHeight="1" x14ac:dyDescent="0.15">
      <c r="B6" s="97" t="s">
        <v>3</v>
      </c>
      <c r="C6" s="1617">
        <v>74846630</v>
      </c>
      <c r="D6" s="1375">
        <v>74893970</v>
      </c>
      <c r="E6" s="1816">
        <f t="shared" ref="E6:E23" si="5">IF(C6=0,IF(D6=0," "," 皆  減"),IF(C6=0," 皆  増",IF(ROUND((C6-D6)/D6*100,1)=0,"    0.0",ROUND((C6-D6)/D6*100,1))))</f>
        <v>-0.1</v>
      </c>
      <c r="F6" s="1809">
        <v>24829793</v>
      </c>
      <c r="G6" s="1799">
        <v>24466410</v>
      </c>
      <c r="H6" s="1656">
        <f>IF(F6=0,IF(G6=0," "," 皆  減"),IF(F6=0," 皆  増",IF(ROUND((F6-G6)/G6*100,1)=0,"    0.0",ROUND((F6-G6)/G6*100,1))))</f>
        <v>1.5</v>
      </c>
      <c r="I6" s="1646">
        <v>7399641</v>
      </c>
      <c r="J6" s="1799">
        <v>8248759</v>
      </c>
      <c r="K6" s="1656">
        <f>IF(I6=0,IF(J6=0," "," 皆  減"),IF(I6=0," 皆  増",IF(ROUND((I6-J6)/J6*100,1)=0,"    0.0",ROUND((I6-J6)/J6*100,1))))</f>
        <v>-10.3</v>
      </c>
      <c r="L6" s="1646">
        <v>31074729</v>
      </c>
      <c r="M6" s="1799">
        <v>30707360</v>
      </c>
      <c r="N6" s="1636">
        <f>IF(L6=0,IF(M6=0," "," 皆  減"),IF(L6=0," 皆  増",IF(ROUND((L6-M6)/M6*100,1)=0,"    0.0",ROUND((L6-M6)/M6*100,1))))</f>
        <v>1.2</v>
      </c>
      <c r="O6" s="1617">
        <v>1373310</v>
      </c>
      <c r="P6" s="1375">
        <v>1345272</v>
      </c>
      <c r="Q6" s="1623">
        <f>IF(O6=0,IF(P6=0," "," 皆  減"),IF(O6=0," 皆  増",IF(ROUND((O6-P6)/P6*100,1)=0,"    0.0",ROUND((O6-P6)/P6*100,1))))</f>
        <v>2.1</v>
      </c>
      <c r="R6" s="1617">
        <v>1109313</v>
      </c>
      <c r="S6" s="1375">
        <v>297715</v>
      </c>
      <c r="T6" s="1623">
        <f>IF(R6=0,IF(S6=0," "," 皆  減"),IF(R6=0," 皆  増",IF(ROUND((R6-S6)/S6*100,1)=0,"    0.0",ROUND((R6-S6)/S6*100,1))))</f>
        <v>272.60000000000002</v>
      </c>
      <c r="U6" s="1617">
        <v>16994557</v>
      </c>
      <c r="V6" s="1375">
        <v>17363761</v>
      </c>
      <c r="W6" s="1666">
        <f>IF(U6=0,IF(V6=0," "," 皆  減"),IF(U6=0," 皆  増",IF(ROUND((U6-V6)/V6*100,1)=0,"    0.0",ROUND((U6-V6)/V6*100,1))))</f>
        <v>-2.1</v>
      </c>
      <c r="X6" s="1676">
        <v>15362363</v>
      </c>
      <c r="Y6" s="1686">
        <v>15600388</v>
      </c>
      <c r="Z6" s="1666">
        <f>IF(X6=0,IF(Y6=0," "," 皆  減"),IF(X6=0," 皆  増",IF(ROUND((X6-Y6)/Y6*100,1)=0,"    0.0",ROUND((X6-Y6)/Y6*100,1))))</f>
        <v>-1.5</v>
      </c>
      <c r="AA6" s="1676">
        <v>1632096</v>
      </c>
      <c r="AB6" s="1689">
        <v>1763304</v>
      </c>
      <c r="AC6" s="1623">
        <f>IF(AA6=0,IF(AB6=0," "," 皆  減"),IF(AA6=0," 皆  増",IF(ROUND((AA6-AB6)/AB6*100,1)=0,"    0.0",ROUND((AA6-AB6)/AB6*100,1))))</f>
        <v>-7.4</v>
      </c>
      <c r="AD6" s="1695">
        <v>8080769</v>
      </c>
      <c r="AE6" s="1689">
        <v>8513322</v>
      </c>
      <c r="AF6" s="1623">
        <f>IF(AD6=0,IF(AE6=0," "," 皆  減"),IF(AE6=0," 皆  増",IF(ROUND((AD6-AE6)/AE6*100,1)=0,"    0.0",ROUND((AD6-AE6)/AE6*100,1))))</f>
        <v>-5.0999999999999996</v>
      </c>
      <c r="AG6" s="1699">
        <f>AJ6-C6-O6-R6-U6-AD6</f>
        <v>873617</v>
      </c>
      <c r="AH6" s="1713">
        <f>AK6-D6-P6-S6-V6-AE6</f>
        <v>1077589</v>
      </c>
      <c r="AI6" s="1703">
        <f>IF(AG6=0,IF(AH6=0," "," 皆  減"),IF(AG6=0," 皆  増",IF(ROUND((AG6-AH6)/AH6*100,1)=0,"    0.0",ROUND((AG6-AH6)/AH6*100,1))))</f>
        <v>-18.899999999999999</v>
      </c>
      <c r="AJ6" s="1720">
        <v>103278196</v>
      </c>
      <c r="AK6" s="1375">
        <v>103491629</v>
      </c>
      <c r="AL6" s="1623">
        <f>IF(AJ6=0,IF(AK6=0," "," 皆  減"),IF(AJ6=0," 皆  増",IF(ROUND((AJ6-AK6)/AK6*100,1)=0,"    0.0",ROUND((AJ6-AK6)/AK6*100,1))))</f>
        <v>-0.2</v>
      </c>
      <c r="AM6" s="1617">
        <v>89235</v>
      </c>
      <c r="AN6" s="1375">
        <v>171887</v>
      </c>
      <c r="AO6" s="1623">
        <f>IF(AM6=0,IF(AN6=0," "," 皆  減"),IF(AM6=0," 皆  増",IF(ROUND((AM6-AN6)/AN6*100,1)=0,"    0.0",ROUND((AM6-AN6)/AN6*100,1))))</f>
        <v>-48.1</v>
      </c>
      <c r="AP6" s="1617">
        <v>3147470</v>
      </c>
      <c r="AQ6" s="1375">
        <v>3455856</v>
      </c>
      <c r="AR6" s="1623">
        <f>IF(AP6=0,IF(AQ6=0," "," 皆  減"),IF(AP6=0," 皆  増",IF(ROUND((AP6-AQ6)/AQ6*100,1)=0,"    0.0",ROUND((AP6-AQ6)/AQ6*100,1))))</f>
        <v>-8.9</v>
      </c>
      <c r="AS6" s="1617">
        <v>33807495</v>
      </c>
      <c r="AT6" s="1375">
        <v>32643488</v>
      </c>
      <c r="AU6" s="1732">
        <f>IF(AS6=0,IF(AT6=0," "," 皆  減"),IF(AS6=0," 皆  増",IF(ROUND((AS6-AT6)/AT6*100,1)=0,"    0.0",ROUND((AS6-AT6)/AT6*100,1))))</f>
        <v>3.6</v>
      </c>
      <c r="AV6" s="1617">
        <v>2938161</v>
      </c>
      <c r="AW6" s="1375">
        <v>416840</v>
      </c>
      <c r="AX6" s="1733">
        <f>IF(AV6=0,IF(AW6=0," "," 皆  減"),IF(AV6=0," 皆  増",IF(ROUND((AV6-AW6)/AW6*100,1)=0,"    0.0",ROUND((AV6-AW6)/AW6*100,1))))</f>
        <v>604.9</v>
      </c>
      <c r="AY6" s="1736">
        <v>19134379</v>
      </c>
      <c r="AZ6" s="1743">
        <v>18553418</v>
      </c>
      <c r="BA6" s="1733">
        <f>IF(AY6=0,IF(AZ6=0," "," 皆  減"),IF(AY6=0," 皆  増",IF(ROUND((AY6-AZ6)/AZ6*100,1)=0,"    0.0",ROUND((AY6-AZ6)/AZ6*100,1))))</f>
        <v>3.1</v>
      </c>
      <c r="BB6" s="1757">
        <v>5992379</v>
      </c>
      <c r="BC6" s="1749">
        <v>6879818</v>
      </c>
      <c r="BD6" s="1761">
        <v>0</v>
      </c>
      <c r="BE6" s="1764">
        <v>0</v>
      </c>
      <c r="BF6" s="1771">
        <f t="shared" ref="BF6:BF15" si="6">BI6-(AM6+AP6+AS6+AV6+AY6)</f>
        <v>8517478</v>
      </c>
      <c r="BG6" s="1779">
        <f t="shared" ref="BG6:BG15" si="7">BJ6-(AN6+AQ6+AT6+AW6+AZ6)</f>
        <v>7391844</v>
      </c>
      <c r="BH6" s="1774">
        <f>IF(BF6=0,IF(BG6=0," "," 皆  減"),IF(BF6=0," 皆  増",IF(ROUND((BF6-BG6)/BG6*100,1)=0,"    0.0",ROUND((BF6-BG6)/BG6*100,1))))</f>
        <v>15.2</v>
      </c>
      <c r="BI6" s="1782">
        <f t="shared" ref="BI6:BI15" si="8">BL6-AJ6</f>
        <v>67634218</v>
      </c>
      <c r="BJ6" s="1743">
        <f t="shared" ref="BJ6:BJ15" si="9">BM6-AK6</f>
        <v>62633333</v>
      </c>
      <c r="BK6" s="1666">
        <f>IF(BI6=0,IF(BJ6=0," "," 皆  減"),IF(BI6=0," 皆  増",IF(ROUND((BI6-BJ6)/BJ6*100,1)=0,"    0.0",ROUND((BI6-BJ6)/BJ6*100,1))))</f>
        <v>8</v>
      </c>
      <c r="BL6" s="260">
        <v>170912414</v>
      </c>
      <c r="BM6" s="1375">
        <v>166124962</v>
      </c>
      <c r="BN6" s="1623">
        <f>IF(BL6=0,IF(BM6=0," "," 皆  減"),IF(BL6=0," 皆  増",IF(ROUND((BL6-BM6)/BM6*100,1)=0,"    0.0",ROUND((BL6-BM6)/BM6*100,1))))</f>
        <v>2.9</v>
      </c>
      <c r="BO6" s="1268"/>
      <c r="BP6" s="41"/>
      <c r="BQ6" s="41"/>
      <c r="BR6" s="41"/>
      <c r="BS6" s="41"/>
      <c r="BT6" s="41"/>
      <c r="BU6" s="41"/>
      <c r="BV6" s="41"/>
      <c r="BW6" s="41"/>
      <c r="BX6" s="41"/>
    </row>
    <row r="7" spans="2:76" ht="33.75" customHeight="1" x14ac:dyDescent="0.15">
      <c r="B7" s="98" t="s">
        <v>4</v>
      </c>
      <c r="C7" s="1461">
        <v>26183750</v>
      </c>
      <c r="D7" s="1376">
        <v>25961173</v>
      </c>
      <c r="E7" s="1817">
        <f t="shared" si="5"/>
        <v>0.9</v>
      </c>
      <c r="F7" s="1810">
        <v>8898191</v>
      </c>
      <c r="G7" s="1800">
        <v>8978576</v>
      </c>
      <c r="H7" s="1657">
        <f>IF(F7=0,IF(G7=0," "," 皆  減"),IF(F7=0," 皆  増",IF(ROUND((F7-G7)/G7*100,1)=0,"    0.0",ROUND((F7-G7)/G7*100,1))))</f>
        <v>-0.9</v>
      </c>
      <c r="I7" s="1647">
        <v>2101014</v>
      </c>
      <c r="J7" s="1800">
        <v>2048061</v>
      </c>
      <c r="K7" s="1657">
        <f>IF(I7=0,IF(J7=0," "," 皆  減"),IF(I7=0," 皆  増",IF(ROUND((I7-J7)/J7*100,1)=0,"    0.0",ROUND((I7-J7)/J7*100,1))))</f>
        <v>2.6</v>
      </c>
      <c r="L7" s="1647">
        <v>13495414</v>
      </c>
      <c r="M7" s="1800">
        <v>13276825</v>
      </c>
      <c r="N7" s="1637">
        <f>IF(L7=0,IF(M7=0," "," 皆  減"),IF(L7=0," 皆  増",IF(ROUND((L7-M7)/M7*100,1)=0,"    0.0",ROUND((L7-M7)/M7*100,1))))</f>
        <v>1.6</v>
      </c>
      <c r="O7" s="1461">
        <v>582063</v>
      </c>
      <c r="P7" s="1376">
        <v>572084</v>
      </c>
      <c r="Q7" s="1624">
        <f>IF(O7=0,IF(P7=0," "," 皆  減"),IF(O7=0," 皆  増",IF(ROUND((O7-P7)/P7*100,1)=0,"    0.0",ROUND((O7-P7)/P7*100,1))))</f>
        <v>1.7</v>
      </c>
      <c r="R7" s="1461">
        <v>366537</v>
      </c>
      <c r="S7" s="1376">
        <v>106491</v>
      </c>
      <c r="T7" s="1624">
        <f>IF(R7=0,IF(S7=0," "," 皆  減"),IF(R7=0," 皆  増",IF(ROUND((R7-S7)/S7*100,1)=0,"    0.0",ROUND((R7-S7)/S7*100,1))))</f>
        <v>244.2</v>
      </c>
      <c r="U7" s="1461">
        <v>9391965</v>
      </c>
      <c r="V7" s="1376">
        <v>9084064</v>
      </c>
      <c r="W7" s="1667">
        <f>IF(U7=0,IF(V7=0," "," 皆  減"),IF(U7=0," 皆  増",IF(ROUND((U7-V7)/V7*100,1)=0,"    0.0",ROUND((U7-V7)/V7*100,1))))</f>
        <v>3.4</v>
      </c>
      <c r="X7" s="1677">
        <v>7832179</v>
      </c>
      <c r="Y7" s="1687">
        <v>7503319</v>
      </c>
      <c r="Z7" s="1671">
        <f>IF(X7=0,IF(Y7=0," "," 皆  減"),IF(X7=0," 皆  増",IF(ROUND((X7-Y7)/Y7*100,1)=0,"    0.0",ROUND((X7-Y7)/Y7*100,1))))</f>
        <v>4.4000000000000004</v>
      </c>
      <c r="AA7" s="1677">
        <v>1559555</v>
      </c>
      <c r="AB7" s="1690">
        <v>1580552</v>
      </c>
      <c r="AC7" s="1624">
        <f>IF(AA7=0,IF(AB7=0," "," 皆  減"),IF(AA7=0," 皆  増",IF(ROUND((AA7-AB7)/AB7*100,1)=0,"    0.0",ROUND((AA7-AB7)/AB7*100,1))))</f>
        <v>-1.3</v>
      </c>
      <c r="AD7" s="1696">
        <v>3195779</v>
      </c>
      <c r="AE7" s="1690">
        <v>3366842</v>
      </c>
      <c r="AF7" s="1624">
        <f t="shared" ref="AF7:AF15" si="10">IF(AD7=0,IF(AE7=0," "," 皆  減"),IF(AD7=0," 皆  増",IF(ROUND((AD7-AE7)/AE7*100,1)=0,"    0.0",ROUND((AD7-AE7)/AE7*100,1))))</f>
        <v>-5.0999999999999996</v>
      </c>
      <c r="AG7" s="1700">
        <f>AJ7-C7-O7-R7-U7-AD7</f>
        <v>324174</v>
      </c>
      <c r="AH7" s="1714">
        <f>AK7-D7-P7-S7-V7-AE7</f>
        <v>407363</v>
      </c>
      <c r="AI7" s="1704">
        <f>IF(AG7=0,IF(AH7=0," "," 皆  減"),IF(AG7=0," 皆  増",IF(ROUND((AG7-AH7)/AH7*100,1)=0,"    0.0",ROUND((AG7-AH7)/AH7*100,1))))</f>
        <v>-20.399999999999999</v>
      </c>
      <c r="AJ7" s="1721">
        <v>40044268</v>
      </c>
      <c r="AK7" s="1376">
        <v>39498017</v>
      </c>
      <c r="AL7" s="1624">
        <f>IF(AJ7=0,IF(AK7=0," "," 皆  減"),IF(AJ7=0," 皆  増",IF(ROUND((AJ7-AK7)/AK7*100,1)=0,"    0.0",ROUND((AJ7-AK7)/AK7*100,1))))</f>
        <v>1.4</v>
      </c>
      <c r="AM7" s="1461">
        <v>482696</v>
      </c>
      <c r="AN7" s="1376">
        <v>1021996</v>
      </c>
      <c r="AO7" s="1624">
        <f>IF(AM7=0,IF(AN7=0," "," 皆  減"),IF(AM7=0," 皆  増",IF(ROUND((AM7-AN7)/AN7*100,1)=0,"    0.0",ROUND((AM7-AN7)/AN7*100,1))))</f>
        <v>-52.8</v>
      </c>
      <c r="AP7" s="1461">
        <v>1636467</v>
      </c>
      <c r="AQ7" s="1376">
        <v>1734168</v>
      </c>
      <c r="AR7" s="1624">
        <f>IF(AP7=0,IF(AQ7=0," "," 皆  減"),IF(AP7=0," 皆  増",IF(ROUND((AP7-AQ7)/AQ7*100,1)=0,"    0.0",ROUND((AP7-AQ7)/AQ7*100,1))))</f>
        <v>-5.6</v>
      </c>
      <c r="AS7" s="1461">
        <v>13077669</v>
      </c>
      <c r="AT7" s="1376">
        <v>12998323</v>
      </c>
      <c r="AU7" s="1624">
        <f>IF(AS7=0,IF(AT7=0," "," 皆  減"),IF(AS7=0," 皆  増",IF(ROUND((AS7-AT7)/AT7*100,1)=0,"    0.0",ROUND((AS7-AT7)/AT7*100,1))))</f>
        <v>0.6</v>
      </c>
      <c r="AV7" s="1461">
        <v>273315</v>
      </c>
      <c r="AW7" s="1376">
        <v>1168710</v>
      </c>
      <c r="AX7" s="1667">
        <f>IF(AV7=0,IF(AW7=0," "," 皆  減"),IF(AV7=0," 皆  増",IF(ROUND((AV7-AW7)/AW7*100,1)=0,"    0.0",ROUND((AV7-AW7)/AW7*100,1))))</f>
        <v>-76.599999999999994</v>
      </c>
      <c r="AY7" s="1737">
        <v>6081200</v>
      </c>
      <c r="AZ7" s="1744">
        <v>6992000</v>
      </c>
      <c r="BA7" s="1667">
        <f>IF(AY7=0,IF(AZ7=0," "," 皆  減"),IF(AY7=0," 皆  増",IF(ROUND((AY7-AZ7)/AZ7*100,1)=0,"    0.0",ROUND((AY7-AZ7)/AZ7*100,1))))</f>
        <v>-13</v>
      </c>
      <c r="BB7" s="1758">
        <v>2279000</v>
      </c>
      <c r="BC7" s="1750">
        <v>2711800</v>
      </c>
      <c r="BD7" s="1758">
        <v>0</v>
      </c>
      <c r="BE7" s="1765">
        <v>0</v>
      </c>
      <c r="BF7" s="1772">
        <f t="shared" si="6"/>
        <v>5508735</v>
      </c>
      <c r="BG7" s="1780">
        <f t="shared" si="7"/>
        <v>5221205</v>
      </c>
      <c r="BH7" s="1775">
        <f>IF(BF7=0,IF(BG7=0," "," 皆  減"),IF(BF7=0," 皆  増",IF(ROUND((BF7-BG7)/BG7*100,1)=0,"    0.0",ROUND((BF7-BG7)/BG7*100,1))))</f>
        <v>5.5</v>
      </c>
      <c r="BI7" s="1783">
        <f t="shared" si="8"/>
        <v>27060082</v>
      </c>
      <c r="BJ7" s="1789">
        <f t="shared" si="9"/>
        <v>29136402</v>
      </c>
      <c r="BK7" s="1671">
        <f>IF(BI7=0,IF(BJ7=0," "," 皆  減"),IF(BI7=0," 皆  増",IF(ROUND((BI7-BJ7)/BJ7*100,1)=0,"    0.0",ROUND((BI7-BJ7)/BJ7*100,1))))</f>
        <v>-7.1</v>
      </c>
      <c r="BL7" s="276">
        <v>67104350</v>
      </c>
      <c r="BM7" s="1376">
        <v>68634419</v>
      </c>
      <c r="BN7" s="1624">
        <f>IF(BL7=0,IF(BM7=0," "," 皆  減"),IF(BL7=0," 皆  増",IF(ROUND((BL7-BM7)/BM7*100,1)=0,"    0.0",ROUND((BL7-BM7)/BM7*100,1))))</f>
        <v>-2.2000000000000002</v>
      </c>
      <c r="BO7" s="1268"/>
      <c r="BP7" s="41"/>
      <c r="BQ7" s="41"/>
      <c r="BR7" s="41"/>
      <c r="BS7" s="41"/>
      <c r="BT7" s="41"/>
      <c r="BU7" s="41"/>
      <c r="BV7" s="41"/>
      <c r="BW7" s="41"/>
      <c r="BX7" s="41"/>
    </row>
    <row r="8" spans="2:76" ht="33.75" customHeight="1" x14ac:dyDescent="0.15">
      <c r="B8" s="98" t="s">
        <v>5</v>
      </c>
      <c r="C8" s="1461">
        <v>6613102</v>
      </c>
      <c r="D8" s="1825">
        <v>6660439</v>
      </c>
      <c r="E8" s="1817">
        <f t="shared" si="5"/>
        <v>-0.7</v>
      </c>
      <c r="F8" s="1810">
        <v>2254124</v>
      </c>
      <c r="G8" s="1800">
        <v>2238736</v>
      </c>
      <c r="H8" s="1657">
        <f t="shared" ref="H8:H23" si="11">IF(F8=0,IF(G8=0," "," 皆  減"),IF(F8=0," 皆  増",IF(ROUND((F8-G8)/G8*100,1)=0,"    0.0",ROUND((F8-G8)/G8*100,1))))</f>
        <v>0.7</v>
      </c>
      <c r="I8" s="1647">
        <v>451281</v>
      </c>
      <c r="J8" s="1800">
        <v>492976</v>
      </c>
      <c r="K8" s="1657">
        <f t="shared" ref="K8:K23" si="12">IF(I8=0,IF(J8=0," "," 皆  減"),IF(I8=0," 皆  増",IF(ROUND((I8-J8)/J8*100,1)=0,"    0.0",ROUND((I8-J8)/J8*100,1))))</f>
        <v>-8.5</v>
      </c>
      <c r="L8" s="1647">
        <v>3477406</v>
      </c>
      <c r="M8" s="1800">
        <v>3501584</v>
      </c>
      <c r="N8" s="1637">
        <f t="shared" ref="N8:N23" si="13">IF(L8=0,IF(M8=0," "," 皆  減"),IF(L8=0," 皆  増",IF(ROUND((L8-M8)/M8*100,1)=0,"    0.0",ROUND((L8-M8)/M8*100,1))))</f>
        <v>-0.7</v>
      </c>
      <c r="O8" s="1461">
        <v>155166</v>
      </c>
      <c r="P8" s="1376">
        <v>149664</v>
      </c>
      <c r="Q8" s="1624">
        <f t="shared" ref="Q8:Q23" si="14">IF(O8=0,IF(P8=0," "," 皆  減"),IF(O8=0," 皆  増",IF(ROUND((O8-P8)/P8*100,1)=0,"    0.0",ROUND((O8-P8)/P8*100,1))))</f>
        <v>3.7</v>
      </c>
      <c r="R8" s="1461">
        <v>101361</v>
      </c>
      <c r="S8" s="1376">
        <v>21355</v>
      </c>
      <c r="T8" s="1624">
        <f t="shared" ref="T8:T23" si="15">IF(R8=0,IF(S8=0," "," 皆  減"),IF(R8=0," 皆  増",IF(ROUND((R8-S8)/S8*100,1)=0,"    0.0",ROUND((R8-S8)/S8*100,1))))</f>
        <v>374.6</v>
      </c>
      <c r="U8" s="1461">
        <v>3120853</v>
      </c>
      <c r="V8" s="1376">
        <v>3041924</v>
      </c>
      <c r="W8" s="1667">
        <f t="shared" ref="W8:W23" si="16">IF(U8=0,IF(V8=0," "," 皆  減"),IF(U8=0," 皆  増",IF(ROUND((U8-V8)/V8*100,1)=0,"    0.0",ROUND((U8-V8)/V8*100,1))))</f>
        <v>2.6</v>
      </c>
      <c r="X8" s="1677">
        <v>2609965</v>
      </c>
      <c r="Y8" s="1687">
        <v>2534268</v>
      </c>
      <c r="Z8" s="1671">
        <f t="shared" ref="Z8:Z23" si="17">IF(X8=0,IF(Y8=0," "," 皆  減"),IF(X8=0," 皆  増",IF(ROUND((X8-Y8)/Y8*100,1)=0,"    0.0",ROUND((X8-Y8)/Y8*100,1))))</f>
        <v>3</v>
      </c>
      <c r="AA8" s="1677">
        <v>510888</v>
      </c>
      <c r="AB8" s="1690">
        <v>507656</v>
      </c>
      <c r="AC8" s="1624">
        <f t="shared" ref="AC8:AC23" si="18">IF(AA8=0,IF(AB8=0," "," 皆  減"),IF(AA8=0," 皆  増",IF(ROUND((AA8-AB8)/AB8*100,1)=0,"    0.0",ROUND((AA8-AB8)/AB8*100,1))))</f>
        <v>0.6</v>
      </c>
      <c r="AD8" s="1696">
        <v>807402</v>
      </c>
      <c r="AE8" s="1690">
        <v>850620</v>
      </c>
      <c r="AF8" s="1624">
        <f t="shared" si="10"/>
        <v>-5.0999999999999996</v>
      </c>
      <c r="AG8" s="1700">
        <f t="shared" ref="AG8:AG21" si="19">AJ8-C8-O8-R8-U8-AD8</f>
        <v>92559</v>
      </c>
      <c r="AH8" s="1714">
        <f>AK8-D8-P8-S8-V8-AE8</f>
        <v>113556</v>
      </c>
      <c r="AI8" s="1704">
        <f t="shared" ref="AI8:AI23" si="20">IF(AG8=0,IF(AH8=0," "," 皆  減"),IF(AG8=0," 皆  増",IF(ROUND((AG8-AH8)/AH8*100,1)=0,"    0.0",ROUND((AG8-AH8)/AH8*100,1))))</f>
        <v>-18.5</v>
      </c>
      <c r="AJ8" s="1721">
        <v>10890443</v>
      </c>
      <c r="AK8" s="1376">
        <v>10837558</v>
      </c>
      <c r="AL8" s="1624">
        <f t="shared" ref="AL8:AL23" si="21">IF(AJ8=0,IF(AK8=0," "," 皆  減"),IF(AJ8=0," 皆  増",IF(ROUND((AJ8-AK8)/AK8*100,1)=0,"    0.0",ROUND((AJ8-AK8)/AK8*100,1))))</f>
        <v>0.5</v>
      </c>
      <c r="AM8" s="1461">
        <v>130853</v>
      </c>
      <c r="AN8" s="1376">
        <v>151674</v>
      </c>
      <c r="AO8" s="1624">
        <f t="shared" ref="AO8:AO23" si="22">IF(AM8=0,IF(AN8=0," "," 皆  減"),IF(AM8=0," 皆  増",IF(ROUND((AM8-AN8)/AN8*100,1)=0,"    0.0",ROUND((AM8-AN8)/AN8*100,1))))</f>
        <v>-13.7</v>
      </c>
      <c r="AP8" s="1461">
        <v>253308</v>
      </c>
      <c r="AQ8" s="1376">
        <v>286560</v>
      </c>
      <c r="AR8" s="1624">
        <f t="shared" ref="AR8:AR23" si="23">IF(AP8=0,IF(AQ8=0," "," 皆  減"),IF(AP8=0," 皆  増",IF(ROUND((AP8-AQ8)/AQ8*100,1)=0,"    0.0",ROUND((AP8-AQ8)/AQ8*100,1))))</f>
        <v>-11.6</v>
      </c>
      <c r="AS8" s="1461">
        <v>3558236</v>
      </c>
      <c r="AT8" s="1376">
        <v>3554425</v>
      </c>
      <c r="AU8" s="1624">
        <f t="shared" ref="AU8:AU23" si="24">IF(AS8=0,IF(AT8=0," "," 皆  減"),IF(AS8=0," 皆  増",IF(ROUND((AS8-AT8)/AT8*100,1)=0,"    0.0",ROUND((AS8-AT8)/AT8*100,1))))</f>
        <v>0.1</v>
      </c>
      <c r="AV8" s="1461">
        <v>138348</v>
      </c>
      <c r="AW8" s="1376">
        <v>430793</v>
      </c>
      <c r="AX8" s="1667">
        <f t="shared" ref="AX8:AX23" si="25">IF(AV8=0,IF(AW8=0," "," 皆  減"),IF(AV8=0," 皆  増",IF(ROUND((AV8-AW8)/AW8*100,1)=0,"    0.0",ROUND((AV8-AW8)/AW8*100,1))))</f>
        <v>-67.900000000000006</v>
      </c>
      <c r="AY8" s="1737">
        <v>1401865</v>
      </c>
      <c r="AZ8" s="1744">
        <v>2244862</v>
      </c>
      <c r="BA8" s="1667">
        <f t="shared" ref="BA8:BA23" si="26">IF(AY8=0,IF(AZ8=0," "," 皆  減"),IF(AY8=0," 皆  増",IF(ROUND((AY8-AZ8)/AZ8*100,1)=0,"    0.0",ROUND((AY8-AZ8)/AZ8*100,1))))</f>
        <v>-37.6</v>
      </c>
      <c r="BB8" s="1758">
        <v>602565</v>
      </c>
      <c r="BC8" s="1750">
        <v>706862</v>
      </c>
      <c r="BD8" s="1758">
        <v>0</v>
      </c>
      <c r="BE8" s="1765">
        <v>0</v>
      </c>
      <c r="BF8" s="1772">
        <f t="shared" si="6"/>
        <v>2054497</v>
      </c>
      <c r="BG8" s="1780">
        <f t="shared" si="7"/>
        <v>1767469</v>
      </c>
      <c r="BH8" s="1775">
        <f t="shared" ref="BH8:BH23" si="27">IF(BF8=0,IF(BG8=0," "," 皆  減"),IF(BF8=0," 皆  増",IF(ROUND((BF8-BG8)/BG8*100,1)=0,"    0.0",ROUND((BF8-BG8)/BG8*100,1))))</f>
        <v>16.2</v>
      </c>
      <c r="BI8" s="1783">
        <f t="shared" si="8"/>
        <v>7537107</v>
      </c>
      <c r="BJ8" s="1789">
        <f t="shared" si="9"/>
        <v>8435783</v>
      </c>
      <c r="BK8" s="1671">
        <f t="shared" ref="BK8:BK23" si="28">IF(BI8=0,IF(BJ8=0," "," 皆  減"),IF(BI8=0," 皆  増",IF(ROUND((BI8-BJ8)/BJ8*100,1)=0,"    0.0",ROUND((BI8-BJ8)/BJ8*100,1))))</f>
        <v>-10.7</v>
      </c>
      <c r="BL8" s="276">
        <v>18427550</v>
      </c>
      <c r="BM8" s="1376">
        <v>19273341</v>
      </c>
      <c r="BN8" s="1624">
        <f t="shared" ref="BN8:BN23" si="29">IF(BL8=0,IF(BM8=0," "," 皆  減"),IF(BL8=0," 皆  増",IF(ROUND((BL8-BM8)/BM8*100,1)=0,"    0.0",ROUND((BL8-BM8)/BM8*100,1))))</f>
        <v>-4.4000000000000004</v>
      </c>
      <c r="BO8" s="1268"/>
      <c r="BP8" s="41"/>
      <c r="BQ8" s="41"/>
      <c r="BR8" s="41"/>
      <c r="BS8" s="41"/>
      <c r="BT8" s="41"/>
      <c r="BU8" s="41"/>
      <c r="BV8" s="41"/>
      <c r="BW8" s="41"/>
      <c r="BX8" s="41"/>
    </row>
    <row r="9" spans="2:76" ht="33.75" customHeight="1" x14ac:dyDescent="0.15">
      <c r="B9" s="98" t="s">
        <v>6</v>
      </c>
      <c r="C9" s="1462">
        <v>5479989</v>
      </c>
      <c r="D9" s="1687">
        <v>5326987</v>
      </c>
      <c r="E9" s="1817">
        <f t="shared" si="5"/>
        <v>2.9</v>
      </c>
      <c r="F9" s="1810">
        <v>2078669</v>
      </c>
      <c r="G9" s="1800">
        <v>2099837</v>
      </c>
      <c r="H9" s="1657">
        <f t="shared" si="11"/>
        <v>-1</v>
      </c>
      <c r="I9" s="1647">
        <v>412451</v>
      </c>
      <c r="J9" s="1800">
        <v>267495</v>
      </c>
      <c r="K9" s="1657">
        <f t="shared" si="12"/>
        <v>54.2</v>
      </c>
      <c r="L9" s="1647">
        <v>2527206</v>
      </c>
      <c r="M9" s="1800">
        <v>2495866</v>
      </c>
      <c r="N9" s="1637">
        <f t="shared" si="13"/>
        <v>1.3</v>
      </c>
      <c r="O9" s="1461">
        <v>224617</v>
      </c>
      <c r="P9" s="1376">
        <v>217597</v>
      </c>
      <c r="Q9" s="1624">
        <f t="shared" si="14"/>
        <v>3.2</v>
      </c>
      <c r="R9" s="1461">
        <v>76452</v>
      </c>
      <c r="S9" s="1376">
        <v>20422</v>
      </c>
      <c r="T9" s="1624">
        <f t="shared" si="15"/>
        <v>274.39999999999998</v>
      </c>
      <c r="U9" s="1461">
        <v>6529466</v>
      </c>
      <c r="V9" s="1376">
        <v>6361105</v>
      </c>
      <c r="W9" s="1667">
        <f t="shared" si="16"/>
        <v>2.6</v>
      </c>
      <c r="X9" s="1677">
        <v>5524216</v>
      </c>
      <c r="Y9" s="1687">
        <v>5353407</v>
      </c>
      <c r="Z9" s="1671">
        <f t="shared" si="17"/>
        <v>3.2</v>
      </c>
      <c r="AA9" s="1677">
        <v>1005250</v>
      </c>
      <c r="AB9" s="1690">
        <v>1007698</v>
      </c>
      <c r="AC9" s="1624">
        <f t="shared" si="18"/>
        <v>-0.2</v>
      </c>
      <c r="AD9" s="1696">
        <v>828441</v>
      </c>
      <c r="AE9" s="1690">
        <v>872784</v>
      </c>
      <c r="AF9" s="1624">
        <f t="shared" si="10"/>
        <v>-5.0999999999999996</v>
      </c>
      <c r="AG9" s="1700">
        <f t="shared" si="19"/>
        <v>98895</v>
      </c>
      <c r="AH9" s="1714">
        <f t="shared" ref="AH9:AH13" si="30">AK9-D9-P9-S9-V9-AE9</f>
        <v>128379</v>
      </c>
      <c r="AI9" s="1704">
        <f t="shared" si="20"/>
        <v>-23</v>
      </c>
      <c r="AJ9" s="1721">
        <v>13237860</v>
      </c>
      <c r="AK9" s="1376">
        <v>12927274</v>
      </c>
      <c r="AL9" s="1624">
        <f t="shared" si="21"/>
        <v>2.4</v>
      </c>
      <c r="AM9" s="1461">
        <v>52265</v>
      </c>
      <c r="AN9" s="1376">
        <v>71288</v>
      </c>
      <c r="AO9" s="1624">
        <f t="shared" si="22"/>
        <v>-26.7</v>
      </c>
      <c r="AP9" s="1461">
        <v>230430</v>
      </c>
      <c r="AQ9" s="1376">
        <v>244956</v>
      </c>
      <c r="AR9" s="1624">
        <f t="shared" si="23"/>
        <v>-5.9</v>
      </c>
      <c r="AS9" s="1461">
        <v>5158763</v>
      </c>
      <c r="AT9" s="1376">
        <v>3840198</v>
      </c>
      <c r="AU9" s="1624">
        <f t="shared" si="24"/>
        <v>34.299999999999997</v>
      </c>
      <c r="AV9" s="1461">
        <v>633261</v>
      </c>
      <c r="AW9" s="1376">
        <v>831674</v>
      </c>
      <c r="AX9" s="1667">
        <f t="shared" si="25"/>
        <v>-23.9</v>
      </c>
      <c r="AY9" s="1737">
        <v>2695496</v>
      </c>
      <c r="AZ9" s="1744">
        <v>1811622</v>
      </c>
      <c r="BA9" s="1667">
        <f t="shared" si="26"/>
        <v>48.8</v>
      </c>
      <c r="BB9" s="1758">
        <v>530496</v>
      </c>
      <c r="BC9" s="1750">
        <v>649322</v>
      </c>
      <c r="BD9" s="1758">
        <v>0</v>
      </c>
      <c r="BE9" s="1765">
        <v>0</v>
      </c>
      <c r="BF9" s="1772">
        <f t="shared" si="6"/>
        <v>2151218</v>
      </c>
      <c r="BG9" s="1780">
        <f t="shared" si="7"/>
        <v>2127588</v>
      </c>
      <c r="BH9" s="1775">
        <f t="shared" si="27"/>
        <v>1.1000000000000001</v>
      </c>
      <c r="BI9" s="1783">
        <f t="shared" si="8"/>
        <v>10921433</v>
      </c>
      <c r="BJ9" s="1789">
        <f t="shared" si="9"/>
        <v>8927326</v>
      </c>
      <c r="BK9" s="1671">
        <f t="shared" si="28"/>
        <v>22.3</v>
      </c>
      <c r="BL9" s="276">
        <v>24159293</v>
      </c>
      <c r="BM9" s="1376">
        <v>21854600</v>
      </c>
      <c r="BN9" s="1624">
        <f t="shared" si="29"/>
        <v>10.5</v>
      </c>
      <c r="BO9" s="1268"/>
      <c r="BP9" s="41"/>
      <c r="BQ9" s="41"/>
      <c r="BR9" s="41"/>
      <c r="BS9" s="41"/>
      <c r="BT9" s="41"/>
      <c r="BU9" s="41"/>
      <c r="BV9" s="41"/>
      <c r="BW9" s="41"/>
      <c r="BX9" s="41"/>
    </row>
    <row r="10" spans="2:76" ht="33.75" customHeight="1" x14ac:dyDescent="0.15">
      <c r="B10" s="98" t="s">
        <v>7</v>
      </c>
      <c r="C10" s="1815">
        <v>5263498</v>
      </c>
      <c r="D10" s="1376">
        <v>5254132</v>
      </c>
      <c r="E10" s="1817">
        <f t="shared" si="5"/>
        <v>0.2</v>
      </c>
      <c r="F10" s="1810">
        <v>1798196</v>
      </c>
      <c r="G10" s="1800">
        <v>1730841</v>
      </c>
      <c r="H10" s="1657">
        <f t="shared" si="11"/>
        <v>3.9</v>
      </c>
      <c r="I10" s="1647">
        <v>366414</v>
      </c>
      <c r="J10" s="1800">
        <v>544826</v>
      </c>
      <c r="K10" s="1657">
        <f t="shared" si="12"/>
        <v>-32.700000000000003</v>
      </c>
      <c r="L10" s="1647">
        <v>2787594</v>
      </c>
      <c r="M10" s="1800">
        <v>2675231</v>
      </c>
      <c r="N10" s="1637">
        <f t="shared" si="13"/>
        <v>4.2</v>
      </c>
      <c r="O10" s="1461">
        <v>117735</v>
      </c>
      <c r="P10" s="1376">
        <v>117183</v>
      </c>
      <c r="Q10" s="1624">
        <f t="shared" si="14"/>
        <v>0.5</v>
      </c>
      <c r="R10" s="1461">
        <v>81988</v>
      </c>
      <c r="S10" s="1376">
        <v>24952</v>
      </c>
      <c r="T10" s="1624">
        <f t="shared" si="15"/>
        <v>228.6</v>
      </c>
      <c r="U10" s="1461">
        <v>1888292</v>
      </c>
      <c r="V10" s="1376">
        <v>1946635</v>
      </c>
      <c r="W10" s="1667">
        <f t="shared" si="16"/>
        <v>-3</v>
      </c>
      <c r="X10" s="1677">
        <v>1392893</v>
      </c>
      <c r="Y10" s="1687">
        <v>1444823</v>
      </c>
      <c r="Z10" s="1671">
        <f t="shared" si="17"/>
        <v>-3.6</v>
      </c>
      <c r="AA10" s="1677">
        <v>495399</v>
      </c>
      <c r="AB10" s="1690">
        <v>501812</v>
      </c>
      <c r="AC10" s="1624">
        <f t="shared" si="18"/>
        <v>-1.3</v>
      </c>
      <c r="AD10" s="1696">
        <v>592998</v>
      </c>
      <c r="AE10" s="1690">
        <v>624740</v>
      </c>
      <c r="AF10" s="1624">
        <f t="shared" si="10"/>
        <v>-5.0999999999999996</v>
      </c>
      <c r="AG10" s="1701">
        <f t="shared" si="19"/>
        <v>61424</v>
      </c>
      <c r="AH10" s="1714">
        <f>AK10-D10-P10-S10-V10-AE10</f>
        <v>78878</v>
      </c>
      <c r="AI10" s="1704">
        <f t="shared" si="20"/>
        <v>-22.1</v>
      </c>
      <c r="AJ10" s="1721">
        <v>8005935</v>
      </c>
      <c r="AK10" s="1376">
        <v>8046520</v>
      </c>
      <c r="AL10" s="1624">
        <f t="shared" si="21"/>
        <v>-0.5</v>
      </c>
      <c r="AM10" s="1461">
        <v>58635</v>
      </c>
      <c r="AN10" s="1376">
        <v>78601</v>
      </c>
      <c r="AO10" s="1624">
        <f t="shared" si="22"/>
        <v>-25.4</v>
      </c>
      <c r="AP10" s="1461">
        <v>197035</v>
      </c>
      <c r="AQ10" s="1376">
        <v>201102</v>
      </c>
      <c r="AR10" s="1624">
        <f t="shared" si="23"/>
        <v>-2</v>
      </c>
      <c r="AS10" s="1461">
        <v>2585090</v>
      </c>
      <c r="AT10" s="1376">
        <v>2334354</v>
      </c>
      <c r="AU10" s="1624">
        <f t="shared" si="24"/>
        <v>10.7</v>
      </c>
      <c r="AV10" s="1461">
        <v>959211</v>
      </c>
      <c r="AW10" s="1376">
        <v>507218</v>
      </c>
      <c r="AX10" s="1667">
        <f t="shared" si="25"/>
        <v>89.1</v>
      </c>
      <c r="AY10" s="1737">
        <v>671100</v>
      </c>
      <c r="AZ10" s="1744">
        <v>637400</v>
      </c>
      <c r="BA10" s="1667">
        <f t="shared" si="26"/>
        <v>5.3</v>
      </c>
      <c r="BB10" s="1758">
        <v>440700</v>
      </c>
      <c r="BC10" s="1750">
        <v>536700</v>
      </c>
      <c r="BD10" s="1758">
        <v>0</v>
      </c>
      <c r="BE10" s="1765">
        <v>0</v>
      </c>
      <c r="BF10" s="1772">
        <f t="shared" si="6"/>
        <v>1277119</v>
      </c>
      <c r="BG10" s="1780">
        <f t="shared" si="7"/>
        <v>1353525</v>
      </c>
      <c r="BH10" s="1775">
        <f t="shared" si="27"/>
        <v>-5.6</v>
      </c>
      <c r="BI10" s="1783">
        <f t="shared" si="8"/>
        <v>5748190</v>
      </c>
      <c r="BJ10" s="1789">
        <f t="shared" si="9"/>
        <v>5112200</v>
      </c>
      <c r="BK10" s="1671">
        <f t="shared" si="28"/>
        <v>12.4</v>
      </c>
      <c r="BL10" s="276">
        <v>13754125</v>
      </c>
      <c r="BM10" s="1376">
        <v>13158720</v>
      </c>
      <c r="BN10" s="1624">
        <f t="shared" si="29"/>
        <v>4.5</v>
      </c>
      <c r="BO10" s="1268"/>
      <c r="BP10" s="41"/>
      <c r="BQ10" s="41"/>
      <c r="BR10" s="41"/>
      <c r="BS10" s="41"/>
      <c r="BT10" s="41"/>
      <c r="BU10" s="41"/>
      <c r="BV10" s="41"/>
      <c r="BW10" s="41"/>
      <c r="BX10" s="41"/>
    </row>
    <row r="11" spans="2:76" ht="33.75" customHeight="1" x14ac:dyDescent="0.15">
      <c r="B11" s="98" t="s">
        <v>8</v>
      </c>
      <c r="C11" s="1461">
        <v>8137226</v>
      </c>
      <c r="D11" s="1376">
        <v>8036287</v>
      </c>
      <c r="E11" s="1817">
        <f t="shared" si="5"/>
        <v>1.3</v>
      </c>
      <c r="F11" s="1810">
        <v>2367304</v>
      </c>
      <c r="G11" s="1800">
        <v>2344747</v>
      </c>
      <c r="H11" s="1657">
        <f t="shared" si="11"/>
        <v>1</v>
      </c>
      <c r="I11" s="1647">
        <v>409670</v>
      </c>
      <c r="J11" s="1800">
        <v>366717</v>
      </c>
      <c r="K11" s="1657">
        <f t="shared" si="12"/>
        <v>11.7</v>
      </c>
      <c r="L11" s="1647">
        <v>4905422</v>
      </c>
      <c r="M11" s="1800">
        <v>4879635</v>
      </c>
      <c r="N11" s="1637">
        <f t="shared" si="13"/>
        <v>0.5</v>
      </c>
      <c r="O11" s="1461">
        <v>170572</v>
      </c>
      <c r="P11" s="1376">
        <v>166318</v>
      </c>
      <c r="Q11" s="1624">
        <f t="shared" si="14"/>
        <v>2.6</v>
      </c>
      <c r="R11" s="1461">
        <v>149831</v>
      </c>
      <c r="S11" s="1376">
        <v>27776</v>
      </c>
      <c r="T11" s="1624">
        <f t="shared" si="15"/>
        <v>439.4</v>
      </c>
      <c r="U11" s="1461">
        <v>4120845</v>
      </c>
      <c r="V11" s="1376">
        <v>3952750</v>
      </c>
      <c r="W11" s="1667">
        <f t="shared" si="16"/>
        <v>4.3</v>
      </c>
      <c r="X11" s="1677">
        <v>3371560</v>
      </c>
      <c r="Y11" s="1687">
        <v>3189121</v>
      </c>
      <c r="Z11" s="1671">
        <f t="shared" si="17"/>
        <v>5.7</v>
      </c>
      <c r="AA11" s="1677">
        <v>749285</v>
      </c>
      <c r="AB11" s="1690">
        <v>763629</v>
      </c>
      <c r="AC11" s="1624">
        <f t="shared" si="18"/>
        <v>-1.9</v>
      </c>
      <c r="AD11" s="1696">
        <v>791177</v>
      </c>
      <c r="AE11" s="1690">
        <v>833530</v>
      </c>
      <c r="AF11" s="1698">
        <f t="shared" si="10"/>
        <v>-5.0999999999999996</v>
      </c>
      <c r="AG11" s="1700">
        <f t="shared" si="19"/>
        <v>85246</v>
      </c>
      <c r="AH11" s="1714">
        <f t="shared" si="30"/>
        <v>109284</v>
      </c>
      <c r="AI11" s="1704">
        <f t="shared" si="20"/>
        <v>-22</v>
      </c>
      <c r="AJ11" s="1721">
        <v>13454897</v>
      </c>
      <c r="AK11" s="1376">
        <v>13125945</v>
      </c>
      <c r="AL11" s="1624">
        <f t="shared" si="21"/>
        <v>2.5</v>
      </c>
      <c r="AM11" s="1461">
        <v>108890</v>
      </c>
      <c r="AN11" s="1376">
        <v>164995</v>
      </c>
      <c r="AO11" s="1624">
        <f t="shared" si="22"/>
        <v>-34</v>
      </c>
      <c r="AP11" s="1461">
        <v>246001</v>
      </c>
      <c r="AQ11" s="1376">
        <v>295562</v>
      </c>
      <c r="AR11" s="1624">
        <f t="shared" si="23"/>
        <v>-16.8</v>
      </c>
      <c r="AS11" s="1461">
        <v>3155780</v>
      </c>
      <c r="AT11" s="1376">
        <v>3320597</v>
      </c>
      <c r="AU11" s="1624">
        <f t="shared" si="24"/>
        <v>-5</v>
      </c>
      <c r="AV11" s="1461">
        <v>526388</v>
      </c>
      <c r="AW11" s="1376">
        <v>592368</v>
      </c>
      <c r="AX11" s="1667">
        <f t="shared" si="25"/>
        <v>-11.1</v>
      </c>
      <c r="AY11" s="1737">
        <v>1904326</v>
      </c>
      <c r="AZ11" s="1744">
        <v>2548572</v>
      </c>
      <c r="BA11" s="1667">
        <f t="shared" si="26"/>
        <v>-25.3</v>
      </c>
      <c r="BB11" s="1758">
        <v>713126</v>
      </c>
      <c r="BC11" s="1750">
        <v>830672</v>
      </c>
      <c r="BD11" s="1758">
        <v>0</v>
      </c>
      <c r="BE11" s="1765">
        <v>0</v>
      </c>
      <c r="BF11" s="1772">
        <f t="shared" si="6"/>
        <v>1607853</v>
      </c>
      <c r="BG11" s="1780">
        <f t="shared" si="7"/>
        <v>1522683</v>
      </c>
      <c r="BH11" s="1775">
        <f t="shared" si="27"/>
        <v>5.6</v>
      </c>
      <c r="BI11" s="1783">
        <f t="shared" si="8"/>
        <v>7549238</v>
      </c>
      <c r="BJ11" s="1789">
        <f t="shared" si="9"/>
        <v>8444777</v>
      </c>
      <c r="BK11" s="1671">
        <f t="shared" si="28"/>
        <v>-10.6</v>
      </c>
      <c r="BL11" s="276">
        <v>21004135</v>
      </c>
      <c r="BM11" s="1376">
        <v>21570722</v>
      </c>
      <c r="BN11" s="1624">
        <f t="shared" si="29"/>
        <v>-2.6</v>
      </c>
      <c r="BO11" s="1268"/>
      <c r="BP11" s="41"/>
      <c r="BQ11" s="41"/>
      <c r="BR11" s="41"/>
      <c r="BS11" s="41"/>
      <c r="BT11" s="41"/>
      <c r="BU11" s="41"/>
      <c r="BV11" s="41"/>
      <c r="BW11" s="41"/>
      <c r="BX11" s="41"/>
    </row>
    <row r="12" spans="2:76" ht="33.75" customHeight="1" x14ac:dyDescent="0.15">
      <c r="B12" s="99" t="s">
        <v>9</v>
      </c>
      <c r="C12" s="1463">
        <v>7097461</v>
      </c>
      <c r="D12" s="1376">
        <v>7107009</v>
      </c>
      <c r="E12" s="1818">
        <f t="shared" si="5"/>
        <v>-0.1</v>
      </c>
      <c r="F12" s="1811">
        <v>2629247</v>
      </c>
      <c r="G12" s="1801">
        <v>2602311</v>
      </c>
      <c r="H12" s="1658">
        <f t="shared" si="11"/>
        <v>1</v>
      </c>
      <c r="I12" s="1648">
        <v>564314</v>
      </c>
      <c r="J12" s="1801">
        <v>609278</v>
      </c>
      <c r="K12" s="1658">
        <f t="shared" si="12"/>
        <v>-7.4</v>
      </c>
      <c r="L12" s="1648">
        <v>3384563</v>
      </c>
      <c r="M12" s="1801">
        <v>3384162</v>
      </c>
      <c r="N12" s="1638" t="str">
        <f t="shared" si="13"/>
        <v xml:space="preserve">    0.0</v>
      </c>
      <c r="O12" s="1463">
        <v>272407</v>
      </c>
      <c r="P12" s="1377">
        <v>269168</v>
      </c>
      <c r="Q12" s="1625">
        <f t="shared" si="14"/>
        <v>1.2</v>
      </c>
      <c r="R12" s="1463">
        <v>200225</v>
      </c>
      <c r="S12" s="1377">
        <v>26099</v>
      </c>
      <c r="T12" s="1625">
        <f t="shared" si="15"/>
        <v>667.2</v>
      </c>
      <c r="U12" s="1463">
        <v>5637186</v>
      </c>
      <c r="V12" s="1377">
        <v>5642895</v>
      </c>
      <c r="W12" s="1668">
        <f t="shared" si="16"/>
        <v>-0.1</v>
      </c>
      <c r="X12" s="1677">
        <v>4629851</v>
      </c>
      <c r="Y12" s="1687">
        <v>4634923</v>
      </c>
      <c r="Z12" s="1683">
        <f t="shared" si="17"/>
        <v>-0.1</v>
      </c>
      <c r="AA12" s="1677">
        <v>1007335</v>
      </c>
      <c r="AB12" s="1690">
        <v>1007972</v>
      </c>
      <c r="AC12" s="1625">
        <f t="shared" si="18"/>
        <v>-0.1</v>
      </c>
      <c r="AD12" s="1696">
        <v>912028</v>
      </c>
      <c r="AE12" s="1690">
        <v>960848</v>
      </c>
      <c r="AF12" s="1625">
        <f t="shared" si="10"/>
        <v>-5.0999999999999996</v>
      </c>
      <c r="AG12" s="1700">
        <f t="shared" si="19"/>
        <v>109233</v>
      </c>
      <c r="AH12" s="1714">
        <f t="shared" si="30"/>
        <v>144950</v>
      </c>
      <c r="AI12" s="1705">
        <f t="shared" si="20"/>
        <v>-24.6</v>
      </c>
      <c r="AJ12" s="1722">
        <v>14228540</v>
      </c>
      <c r="AK12" s="1377">
        <v>14150969</v>
      </c>
      <c r="AL12" s="1625">
        <f t="shared" si="21"/>
        <v>0.5</v>
      </c>
      <c r="AM12" s="1463">
        <v>81145</v>
      </c>
      <c r="AN12" s="1377">
        <v>96262</v>
      </c>
      <c r="AO12" s="1625">
        <f t="shared" si="22"/>
        <v>-15.7</v>
      </c>
      <c r="AP12" s="1463">
        <v>496937</v>
      </c>
      <c r="AQ12" s="1377">
        <v>547615</v>
      </c>
      <c r="AR12" s="1625">
        <f t="shared" si="23"/>
        <v>-9.3000000000000007</v>
      </c>
      <c r="AS12" s="1463">
        <v>3207791</v>
      </c>
      <c r="AT12" s="1377">
        <v>3110613</v>
      </c>
      <c r="AU12" s="1625">
        <f t="shared" si="24"/>
        <v>3.1</v>
      </c>
      <c r="AV12" s="1463">
        <v>1669</v>
      </c>
      <c r="AW12" s="1377">
        <v>334</v>
      </c>
      <c r="AX12" s="1668">
        <f t="shared" si="25"/>
        <v>399.7</v>
      </c>
      <c r="AY12" s="1738">
        <v>1586100</v>
      </c>
      <c r="AZ12" s="1745">
        <v>2170200</v>
      </c>
      <c r="BA12" s="1668">
        <f t="shared" si="26"/>
        <v>-26.9</v>
      </c>
      <c r="BB12" s="1759">
        <v>644200</v>
      </c>
      <c r="BC12" s="1751">
        <v>828700</v>
      </c>
      <c r="BD12" s="1759">
        <v>0</v>
      </c>
      <c r="BE12" s="1766">
        <v>0</v>
      </c>
      <c r="BF12" s="1772">
        <f t="shared" si="6"/>
        <v>2509102</v>
      </c>
      <c r="BG12" s="1780">
        <f t="shared" si="7"/>
        <v>2504560</v>
      </c>
      <c r="BH12" s="1775">
        <f t="shared" si="27"/>
        <v>0.2</v>
      </c>
      <c r="BI12" s="1784">
        <f t="shared" si="8"/>
        <v>7882744</v>
      </c>
      <c r="BJ12" s="1789">
        <f t="shared" si="9"/>
        <v>8429584</v>
      </c>
      <c r="BK12" s="1683">
        <f t="shared" si="28"/>
        <v>-6.5</v>
      </c>
      <c r="BL12" s="290">
        <v>22111284</v>
      </c>
      <c r="BM12" s="1377">
        <v>22580553</v>
      </c>
      <c r="BN12" s="1625">
        <f t="shared" si="29"/>
        <v>-2.1</v>
      </c>
      <c r="BO12" s="1268"/>
      <c r="BP12" s="41"/>
      <c r="BQ12" s="41"/>
      <c r="BR12" s="41"/>
      <c r="BS12" s="41"/>
      <c r="BT12" s="41"/>
      <c r="BU12" s="41"/>
      <c r="BV12" s="41"/>
      <c r="BW12" s="41"/>
      <c r="BX12" s="41"/>
    </row>
    <row r="13" spans="2:76" ht="33.75" customHeight="1" x14ac:dyDescent="0.15">
      <c r="B13" s="98" t="s">
        <v>10</v>
      </c>
      <c r="C13" s="1461">
        <v>4721543</v>
      </c>
      <c r="D13" s="1376">
        <v>4728395</v>
      </c>
      <c r="E13" s="1817">
        <f t="shared" si="5"/>
        <v>-0.1</v>
      </c>
      <c r="F13" s="1810">
        <v>1485780</v>
      </c>
      <c r="G13" s="1800">
        <v>1475462</v>
      </c>
      <c r="H13" s="1657">
        <f t="shared" si="11"/>
        <v>0.7</v>
      </c>
      <c r="I13" s="1647">
        <v>338501</v>
      </c>
      <c r="J13" s="1800">
        <v>327596</v>
      </c>
      <c r="K13" s="1657">
        <f t="shared" si="12"/>
        <v>3.3</v>
      </c>
      <c r="L13" s="1647">
        <v>2614777</v>
      </c>
      <c r="M13" s="1800">
        <v>2646902</v>
      </c>
      <c r="N13" s="1637">
        <f t="shared" si="13"/>
        <v>-1.2</v>
      </c>
      <c r="O13" s="1461">
        <v>187601</v>
      </c>
      <c r="P13" s="1376">
        <v>184881</v>
      </c>
      <c r="Q13" s="1624">
        <f t="shared" si="14"/>
        <v>1.5</v>
      </c>
      <c r="R13" s="1461">
        <v>89387</v>
      </c>
      <c r="S13" s="1376">
        <v>13041</v>
      </c>
      <c r="T13" s="1624">
        <f t="shared" si="15"/>
        <v>585.4</v>
      </c>
      <c r="U13" s="1461">
        <v>3434946</v>
      </c>
      <c r="V13" s="1376">
        <v>3301938</v>
      </c>
      <c r="W13" s="1667">
        <f t="shared" si="16"/>
        <v>4</v>
      </c>
      <c r="X13" s="1677">
        <v>2759926</v>
      </c>
      <c r="Y13" s="1687">
        <v>2611887</v>
      </c>
      <c r="Z13" s="1671">
        <f t="shared" si="17"/>
        <v>5.7</v>
      </c>
      <c r="AA13" s="1677">
        <v>675020</v>
      </c>
      <c r="AB13" s="1690">
        <v>690051</v>
      </c>
      <c r="AC13" s="1624">
        <f t="shared" si="18"/>
        <v>-2.2000000000000002</v>
      </c>
      <c r="AD13" s="1696">
        <v>559925</v>
      </c>
      <c r="AE13" s="1690">
        <v>589897</v>
      </c>
      <c r="AF13" s="1624">
        <f t="shared" si="10"/>
        <v>-5.0999999999999996</v>
      </c>
      <c r="AG13" s="1700">
        <f t="shared" si="19"/>
        <v>102563</v>
      </c>
      <c r="AH13" s="1714">
        <f t="shared" si="30"/>
        <v>118871</v>
      </c>
      <c r="AI13" s="1704">
        <f t="shared" si="20"/>
        <v>-13.7</v>
      </c>
      <c r="AJ13" s="1721">
        <v>9095965</v>
      </c>
      <c r="AK13" s="1376">
        <v>8937023</v>
      </c>
      <c r="AL13" s="1624">
        <f t="shared" si="21"/>
        <v>1.8</v>
      </c>
      <c r="AM13" s="1461">
        <v>20026</v>
      </c>
      <c r="AN13" s="1376">
        <v>4556</v>
      </c>
      <c r="AO13" s="1624">
        <f t="shared" si="22"/>
        <v>339.6</v>
      </c>
      <c r="AP13" s="1461">
        <v>238261</v>
      </c>
      <c r="AQ13" s="1376">
        <v>285065</v>
      </c>
      <c r="AR13" s="1624">
        <f t="shared" si="23"/>
        <v>-16.399999999999999</v>
      </c>
      <c r="AS13" s="1461">
        <v>2941049</v>
      </c>
      <c r="AT13" s="1376">
        <v>3040326</v>
      </c>
      <c r="AU13" s="1624">
        <f t="shared" si="24"/>
        <v>-3.3</v>
      </c>
      <c r="AV13" s="1461">
        <v>421802</v>
      </c>
      <c r="AW13" s="1376">
        <v>407797</v>
      </c>
      <c r="AX13" s="1667">
        <f t="shared" si="25"/>
        <v>3.4</v>
      </c>
      <c r="AY13" s="1737">
        <v>3181400</v>
      </c>
      <c r="AZ13" s="1744">
        <v>3028200</v>
      </c>
      <c r="BA13" s="1667">
        <f t="shared" si="26"/>
        <v>5.0999999999999996</v>
      </c>
      <c r="BB13" s="1758">
        <v>430100</v>
      </c>
      <c r="BC13" s="1750">
        <v>506300</v>
      </c>
      <c r="BD13" s="1758">
        <v>0</v>
      </c>
      <c r="BE13" s="1765">
        <v>0</v>
      </c>
      <c r="BF13" s="1772">
        <f t="shared" si="6"/>
        <v>844109</v>
      </c>
      <c r="BG13" s="1780">
        <f t="shared" si="7"/>
        <v>1205177</v>
      </c>
      <c r="BH13" s="1775">
        <f t="shared" si="27"/>
        <v>-30</v>
      </c>
      <c r="BI13" s="1783">
        <f t="shared" si="8"/>
        <v>7646647</v>
      </c>
      <c r="BJ13" s="1789">
        <f t="shared" si="9"/>
        <v>7971121</v>
      </c>
      <c r="BK13" s="1671">
        <f t="shared" si="28"/>
        <v>-4.0999999999999996</v>
      </c>
      <c r="BL13" s="276">
        <v>16742612</v>
      </c>
      <c r="BM13" s="1376">
        <v>16908144</v>
      </c>
      <c r="BN13" s="1624">
        <f t="shared" si="29"/>
        <v>-1</v>
      </c>
      <c r="BO13" s="1268"/>
      <c r="BP13" s="41"/>
      <c r="BQ13" s="41"/>
      <c r="BR13" s="41"/>
      <c r="BS13" s="41"/>
      <c r="BT13" s="41"/>
      <c r="BU13" s="41"/>
      <c r="BV13" s="41"/>
      <c r="BW13" s="41"/>
      <c r="BX13" s="41"/>
    </row>
    <row r="14" spans="2:76" ht="33.75" customHeight="1" x14ac:dyDescent="0.15">
      <c r="B14" s="99" t="s">
        <v>17</v>
      </c>
      <c r="C14" s="1463">
        <v>6755078</v>
      </c>
      <c r="D14" s="1377">
        <v>6767481</v>
      </c>
      <c r="E14" s="1818">
        <f t="shared" si="5"/>
        <v>-0.2</v>
      </c>
      <c r="F14" s="1811">
        <v>2279344</v>
      </c>
      <c r="G14" s="1801">
        <v>2288433</v>
      </c>
      <c r="H14" s="1658">
        <f t="shared" si="11"/>
        <v>-0.4</v>
      </c>
      <c r="I14" s="1648">
        <v>439758</v>
      </c>
      <c r="J14" s="1801">
        <v>429981</v>
      </c>
      <c r="K14" s="1658">
        <f t="shared" si="12"/>
        <v>2.2999999999999998</v>
      </c>
      <c r="L14" s="1648">
        <v>3634664</v>
      </c>
      <c r="M14" s="1801">
        <v>3651841</v>
      </c>
      <c r="N14" s="1638">
        <f t="shared" si="13"/>
        <v>-0.5</v>
      </c>
      <c r="O14" s="1463">
        <v>396314</v>
      </c>
      <c r="P14" s="1377">
        <v>383229</v>
      </c>
      <c r="Q14" s="1625">
        <f t="shared" si="14"/>
        <v>3.4</v>
      </c>
      <c r="R14" s="1463">
        <v>197320</v>
      </c>
      <c r="S14" s="1377">
        <v>18695</v>
      </c>
      <c r="T14" s="1625">
        <f t="shared" si="15"/>
        <v>955.5</v>
      </c>
      <c r="U14" s="1463">
        <v>14492680</v>
      </c>
      <c r="V14" s="1377">
        <v>14198129</v>
      </c>
      <c r="W14" s="1668">
        <f t="shared" si="16"/>
        <v>2.1</v>
      </c>
      <c r="X14" s="1677">
        <v>12353773</v>
      </c>
      <c r="Y14" s="1687">
        <v>12019677</v>
      </c>
      <c r="Z14" s="1683">
        <f t="shared" si="17"/>
        <v>2.8</v>
      </c>
      <c r="AA14" s="1677">
        <v>2138907</v>
      </c>
      <c r="AB14" s="1690">
        <v>2178452</v>
      </c>
      <c r="AC14" s="1625">
        <f t="shared" si="18"/>
        <v>-1.8</v>
      </c>
      <c r="AD14" s="1696">
        <v>963709</v>
      </c>
      <c r="AE14" s="1690">
        <v>1015294</v>
      </c>
      <c r="AF14" s="1625">
        <f t="shared" si="10"/>
        <v>-5.0999999999999996</v>
      </c>
      <c r="AG14" s="1700">
        <f t="shared" si="19"/>
        <v>130893</v>
      </c>
      <c r="AH14" s="1714">
        <f>AK14-D14-P14-S14-V14-AE14</f>
        <v>178959</v>
      </c>
      <c r="AI14" s="1705">
        <f t="shared" si="20"/>
        <v>-26.9</v>
      </c>
      <c r="AJ14" s="1722">
        <v>22935994</v>
      </c>
      <c r="AK14" s="1377">
        <v>22561787</v>
      </c>
      <c r="AL14" s="1625">
        <f t="shared" si="21"/>
        <v>1.7</v>
      </c>
      <c r="AM14" s="1463">
        <v>32680</v>
      </c>
      <c r="AN14" s="1377">
        <v>37425</v>
      </c>
      <c r="AO14" s="1625">
        <f t="shared" si="22"/>
        <v>-12.7</v>
      </c>
      <c r="AP14" s="1463">
        <v>448337</v>
      </c>
      <c r="AQ14" s="1377">
        <v>517431</v>
      </c>
      <c r="AR14" s="1625">
        <f t="shared" si="23"/>
        <v>-13.4</v>
      </c>
      <c r="AS14" s="1463">
        <v>4812340</v>
      </c>
      <c r="AT14" s="1377">
        <v>4392912</v>
      </c>
      <c r="AU14" s="1625">
        <f t="shared" si="24"/>
        <v>9.5</v>
      </c>
      <c r="AV14" s="1463">
        <v>1418934</v>
      </c>
      <c r="AW14" s="1377">
        <v>1800771</v>
      </c>
      <c r="AX14" s="1668">
        <f t="shared" si="25"/>
        <v>-21.2</v>
      </c>
      <c r="AY14" s="1738">
        <v>4786302</v>
      </c>
      <c r="AZ14" s="1745">
        <v>3577195</v>
      </c>
      <c r="BA14" s="1668">
        <f t="shared" si="26"/>
        <v>33.799999999999997</v>
      </c>
      <c r="BB14" s="1759">
        <v>741502</v>
      </c>
      <c r="BC14" s="1751">
        <v>941695</v>
      </c>
      <c r="BD14" s="1759">
        <v>0</v>
      </c>
      <c r="BE14" s="1766">
        <v>0</v>
      </c>
      <c r="BF14" s="1772">
        <f t="shared" si="6"/>
        <v>3548874</v>
      </c>
      <c r="BG14" s="1780">
        <f t="shared" si="7"/>
        <v>2938981</v>
      </c>
      <c r="BH14" s="1775">
        <f t="shared" si="27"/>
        <v>20.8</v>
      </c>
      <c r="BI14" s="1784">
        <f t="shared" si="8"/>
        <v>15047467</v>
      </c>
      <c r="BJ14" s="1789">
        <f t="shared" si="9"/>
        <v>13264715</v>
      </c>
      <c r="BK14" s="1683">
        <f t="shared" si="28"/>
        <v>13.4</v>
      </c>
      <c r="BL14" s="290">
        <v>37983461</v>
      </c>
      <c r="BM14" s="1377">
        <v>35826502</v>
      </c>
      <c r="BN14" s="1625">
        <f t="shared" si="29"/>
        <v>6</v>
      </c>
      <c r="BO14" s="1268"/>
      <c r="BP14" s="41"/>
      <c r="BQ14" s="41"/>
      <c r="BR14" s="41"/>
      <c r="BS14" s="41"/>
      <c r="BT14" s="41"/>
      <c r="BU14" s="41"/>
      <c r="BV14" s="41"/>
      <c r="BW14" s="41"/>
      <c r="BX14" s="41"/>
    </row>
    <row r="15" spans="2:76" ht="33.75" customHeight="1" thickBot="1" x14ac:dyDescent="0.2">
      <c r="B15" s="100" t="s">
        <v>20</v>
      </c>
      <c r="C15" s="1618">
        <v>15555849</v>
      </c>
      <c r="D15" s="1378">
        <v>13887463</v>
      </c>
      <c r="E15" s="1819">
        <f t="shared" si="5"/>
        <v>12</v>
      </c>
      <c r="F15" s="1812">
        <v>4779639</v>
      </c>
      <c r="G15" s="1802">
        <v>4729026</v>
      </c>
      <c r="H15" s="1659">
        <f t="shared" si="11"/>
        <v>1.1000000000000001</v>
      </c>
      <c r="I15" s="1649">
        <v>1095657</v>
      </c>
      <c r="J15" s="1802">
        <v>1078646</v>
      </c>
      <c r="K15" s="1659">
        <f t="shared" si="12"/>
        <v>1.6</v>
      </c>
      <c r="L15" s="1649">
        <v>8833012</v>
      </c>
      <c r="M15" s="1802">
        <v>7237037</v>
      </c>
      <c r="N15" s="1639">
        <f t="shared" si="13"/>
        <v>22.1</v>
      </c>
      <c r="O15" s="1618">
        <v>374405</v>
      </c>
      <c r="P15" s="1378">
        <v>372150</v>
      </c>
      <c r="Q15" s="1626">
        <f t="shared" si="14"/>
        <v>0.6</v>
      </c>
      <c r="R15" s="1618">
        <v>287518</v>
      </c>
      <c r="S15" s="1378">
        <v>69136</v>
      </c>
      <c r="T15" s="1626">
        <f t="shared" si="15"/>
        <v>315.89999999999998</v>
      </c>
      <c r="U15" s="1618">
        <v>8051685</v>
      </c>
      <c r="V15" s="1378">
        <v>8802249</v>
      </c>
      <c r="W15" s="1669">
        <f t="shared" si="16"/>
        <v>-8.5</v>
      </c>
      <c r="X15" s="1677">
        <v>6856084</v>
      </c>
      <c r="Y15" s="1687">
        <v>7590866</v>
      </c>
      <c r="Z15" s="1684">
        <f t="shared" si="17"/>
        <v>-9.6999999999999993</v>
      </c>
      <c r="AA15" s="1677">
        <v>1195601</v>
      </c>
      <c r="AB15" s="1690">
        <v>1211383</v>
      </c>
      <c r="AC15" s="1626">
        <f t="shared" si="18"/>
        <v>-1.3</v>
      </c>
      <c r="AD15" s="1696">
        <v>1699780</v>
      </c>
      <c r="AE15" s="1690">
        <v>1790765</v>
      </c>
      <c r="AF15" s="1626">
        <f t="shared" si="10"/>
        <v>-5.0999999999999996</v>
      </c>
      <c r="AG15" s="1700">
        <f t="shared" si="19"/>
        <v>219756</v>
      </c>
      <c r="AH15" s="1715">
        <f>AK15-D15-P15-S15-V15-AE15</f>
        <v>264900</v>
      </c>
      <c r="AI15" s="1706">
        <f t="shared" si="20"/>
        <v>-17</v>
      </c>
      <c r="AJ15" s="1723">
        <v>26188993</v>
      </c>
      <c r="AK15" s="1378">
        <v>25186663</v>
      </c>
      <c r="AL15" s="1626">
        <f t="shared" si="21"/>
        <v>4</v>
      </c>
      <c r="AM15" s="1618">
        <v>230431</v>
      </c>
      <c r="AN15" s="1378">
        <v>368444</v>
      </c>
      <c r="AO15" s="1626">
        <f t="shared" si="22"/>
        <v>-37.5</v>
      </c>
      <c r="AP15" s="1618">
        <v>688619</v>
      </c>
      <c r="AQ15" s="1378">
        <v>762837</v>
      </c>
      <c r="AR15" s="1626">
        <f t="shared" si="23"/>
        <v>-9.6999999999999993</v>
      </c>
      <c r="AS15" s="1618">
        <v>6831812</v>
      </c>
      <c r="AT15" s="1378">
        <v>6040175</v>
      </c>
      <c r="AU15" s="1626">
        <f t="shared" si="24"/>
        <v>13.1</v>
      </c>
      <c r="AV15" s="1618">
        <v>281900</v>
      </c>
      <c r="AW15" s="1378">
        <v>614548</v>
      </c>
      <c r="AX15" s="1669">
        <f t="shared" si="25"/>
        <v>-54.1</v>
      </c>
      <c r="AY15" s="1739">
        <v>5559400</v>
      </c>
      <c r="AZ15" s="1746">
        <v>5468300</v>
      </c>
      <c r="BA15" s="1669">
        <f t="shared" si="26"/>
        <v>1.7</v>
      </c>
      <c r="BB15" s="1760">
        <v>1078400</v>
      </c>
      <c r="BC15" s="1752">
        <v>1547300</v>
      </c>
      <c r="BD15" s="1760">
        <v>0</v>
      </c>
      <c r="BE15" s="1767">
        <v>0</v>
      </c>
      <c r="BF15" s="1772">
        <f t="shared" si="6"/>
        <v>2941859</v>
      </c>
      <c r="BG15" s="1780">
        <f t="shared" si="7"/>
        <v>2978101</v>
      </c>
      <c r="BH15" s="1776">
        <f t="shared" si="27"/>
        <v>-1.2</v>
      </c>
      <c r="BI15" s="1785">
        <f t="shared" si="8"/>
        <v>16534021</v>
      </c>
      <c r="BJ15" s="1789">
        <f t="shared" si="9"/>
        <v>16232405</v>
      </c>
      <c r="BK15" s="1684">
        <f t="shared" si="28"/>
        <v>1.9</v>
      </c>
      <c r="BL15" s="1791">
        <v>42723014</v>
      </c>
      <c r="BM15" s="1633">
        <v>41419068</v>
      </c>
      <c r="BN15" s="1628">
        <f t="shared" si="29"/>
        <v>3.1</v>
      </c>
      <c r="BO15" s="1268"/>
      <c r="BP15" s="41"/>
      <c r="BQ15" s="41"/>
      <c r="BR15" s="41"/>
      <c r="BS15" s="41"/>
      <c r="BT15" s="41"/>
      <c r="BU15" s="41"/>
      <c r="BV15" s="41"/>
      <c r="BW15" s="41"/>
      <c r="BX15" s="41"/>
    </row>
    <row r="16" spans="2:76" ht="33.75" customHeight="1" thickTop="1" thickBot="1" x14ac:dyDescent="0.2">
      <c r="B16" s="1269" t="s">
        <v>11</v>
      </c>
      <c r="C16" s="1619">
        <f>SUM(C6:C15)</f>
        <v>160654126</v>
      </c>
      <c r="D16" s="1379">
        <f>SUM(D6:D15)</f>
        <v>158623336</v>
      </c>
      <c r="E16" s="1820">
        <f t="shared" si="5"/>
        <v>1.3</v>
      </c>
      <c r="F16" s="1650">
        <f>SUM(F6:F15)</f>
        <v>53400287</v>
      </c>
      <c r="G16" s="1430">
        <f>SUM(G6:G15)</f>
        <v>52954379</v>
      </c>
      <c r="H16" s="1665">
        <f t="shared" si="11"/>
        <v>0.8</v>
      </c>
      <c r="I16" s="1650">
        <f>SUM(I6:I15)</f>
        <v>13578701</v>
      </c>
      <c r="J16" s="1430">
        <f>SUM(J6:J15)</f>
        <v>14414335</v>
      </c>
      <c r="K16" s="1660">
        <f t="shared" si="12"/>
        <v>-5.8</v>
      </c>
      <c r="L16" s="1650">
        <f>SUM(L6:L15)</f>
        <v>76734787</v>
      </c>
      <c r="M16" s="1430">
        <f>SUM(M6:M15)</f>
        <v>74456443</v>
      </c>
      <c r="N16" s="1640">
        <f t="shared" si="13"/>
        <v>3.1</v>
      </c>
      <c r="O16" s="1619">
        <f>SUM(O6:O15)</f>
        <v>3854190</v>
      </c>
      <c r="P16" s="1379">
        <f>SUM(P6:P15)</f>
        <v>3777546</v>
      </c>
      <c r="Q16" s="1627">
        <f t="shared" si="14"/>
        <v>2</v>
      </c>
      <c r="R16" s="1619">
        <f>SUM(R6:R15)</f>
        <v>2659932</v>
      </c>
      <c r="S16" s="1379">
        <f>SUM(S6:S15)</f>
        <v>625682</v>
      </c>
      <c r="T16" s="1627">
        <f t="shared" si="15"/>
        <v>325.10000000000002</v>
      </c>
      <c r="U16" s="1619">
        <f>SUM(U6:U15)</f>
        <v>73662475</v>
      </c>
      <c r="V16" s="1379">
        <f>SUM(V6:V15)</f>
        <v>73695450</v>
      </c>
      <c r="W16" s="1670" t="str">
        <f t="shared" si="16"/>
        <v xml:space="preserve">    0.0</v>
      </c>
      <c r="X16" s="1290">
        <f>SUM(X6:X15)</f>
        <v>62692810</v>
      </c>
      <c r="Y16" s="1379">
        <f>SUM(Y6:Y15)</f>
        <v>62482679</v>
      </c>
      <c r="Z16" s="1670">
        <f t="shared" si="17"/>
        <v>0.3</v>
      </c>
      <c r="AA16" s="1290">
        <f>SUM(AA6:AA15)</f>
        <v>10969336</v>
      </c>
      <c r="AB16" s="1294">
        <f>SUM(AB6:AB15)</f>
        <v>11212509</v>
      </c>
      <c r="AC16" s="1627">
        <f t="shared" si="18"/>
        <v>-2.2000000000000002</v>
      </c>
      <c r="AD16" s="1369">
        <f>SUM(AD6:AD15)</f>
        <v>18432008</v>
      </c>
      <c r="AE16" s="1294">
        <f>SUM(AE6:AE15)</f>
        <v>19418642</v>
      </c>
      <c r="AF16" s="1627">
        <f t="shared" ref="AF16:AF23" si="31">IF(AD16=0,IF(AE16=0," "," 皆  減"),IF(AD16=0," 皆  増",IF(ROUND((AD16-AE16)/AE16*100,1)=0,"    0.0",ROUND((AD16-AE16)/AE16*100,1))))</f>
        <v>-5.0999999999999996</v>
      </c>
      <c r="AG16" s="1619">
        <f>SUM(AG6:AG15)</f>
        <v>2098360</v>
      </c>
      <c r="AH16" s="1379">
        <f>SUM(AH6:AH15)</f>
        <v>2622729</v>
      </c>
      <c r="AI16" s="1707">
        <f t="shared" si="20"/>
        <v>-20</v>
      </c>
      <c r="AJ16" s="1724">
        <f>SUM(AJ6:AJ15)</f>
        <v>261361091</v>
      </c>
      <c r="AK16" s="1379">
        <f>SUM(AK6:AK15)</f>
        <v>258763385</v>
      </c>
      <c r="AL16" s="1627">
        <f t="shared" si="21"/>
        <v>1</v>
      </c>
      <c r="AM16" s="1619">
        <f>SUM(AM6:AM15)</f>
        <v>1286856</v>
      </c>
      <c r="AN16" s="1379">
        <f>SUM(AN6:AN15)</f>
        <v>2167128</v>
      </c>
      <c r="AO16" s="1627">
        <f t="shared" si="22"/>
        <v>-40.6</v>
      </c>
      <c r="AP16" s="1619">
        <f>SUM(AP6:AP15)</f>
        <v>7582865</v>
      </c>
      <c r="AQ16" s="1379">
        <f>SUM(AQ6:AQ15)</f>
        <v>8331152</v>
      </c>
      <c r="AR16" s="1627">
        <f t="shared" si="23"/>
        <v>-9</v>
      </c>
      <c r="AS16" s="1619">
        <f>SUM(AS6:AS15)</f>
        <v>79136025</v>
      </c>
      <c r="AT16" s="1379">
        <f>SUM(AT6:AT15)</f>
        <v>75275411</v>
      </c>
      <c r="AU16" s="1627">
        <f t="shared" si="24"/>
        <v>5.0999999999999996</v>
      </c>
      <c r="AV16" s="1619">
        <f>SUM(AV6:AV15)</f>
        <v>7592989</v>
      </c>
      <c r="AW16" s="1379">
        <f>SUM(AW6:AW15)</f>
        <v>6771053</v>
      </c>
      <c r="AX16" s="1670">
        <f t="shared" si="25"/>
        <v>12.1</v>
      </c>
      <c r="AY16" s="1619">
        <f>SUM(AY6:AY15)</f>
        <v>47001568</v>
      </c>
      <c r="AZ16" s="1379">
        <f>SUM(AZ6:AZ15)</f>
        <v>47031769</v>
      </c>
      <c r="BA16" s="1670">
        <f t="shared" si="26"/>
        <v>-0.1</v>
      </c>
      <c r="BB16" s="1650">
        <f t="shared" ref="BB16:BG16" si="32">SUM(BB6:BB15)</f>
        <v>13452468</v>
      </c>
      <c r="BC16" s="1270">
        <f t="shared" si="32"/>
        <v>16139169</v>
      </c>
      <c r="BD16" s="1650">
        <f t="shared" si="32"/>
        <v>0</v>
      </c>
      <c r="BE16" s="1270">
        <f t="shared" si="32"/>
        <v>0</v>
      </c>
      <c r="BF16" s="1619">
        <f t="shared" si="32"/>
        <v>30960844</v>
      </c>
      <c r="BG16" s="1379">
        <f t="shared" si="32"/>
        <v>29011133</v>
      </c>
      <c r="BH16" s="1711">
        <f t="shared" si="27"/>
        <v>6.7</v>
      </c>
      <c r="BI16" s="1724">
        <f>SUM(BI6:BI15)</f>
        <v>173561147</v>
      </c>
      <c r="BJ16" s="1379">
        <f>SUM(BJ6:BJ15)</f>
        <v>168587646</v>
      </c>
      <c r="BK16" s="1707">
        <f t="shared" si="28"/>
        <v>3</v>
      </c>
      <c r="BL16" s="1369">
        <f>SUM(BL6:BL15)</f>
        <v>434922238</v>
      </c>
      <c r="BM16" s="1379">
        <f>SUM(BM6:BM15)</f>
        <v>427351031</v>
      </c>
      <c r="BN16" s="1627">
        <f t="shared" si="29"/>
        <v>1.8</v>
      </c>
      <c r="BO16" s="1268"/>
      <c r="BP16" s="41"/>
      <c r="BQ16" s="41"/>
      <c r="BR16" s="41"/>
      <c r="BS16" s="41"/>
      <c r="BT16" s="41"/>
      <c r="BU16" s="41"/>
      <c r="BV16" s="41"/>
      <c r="BW16" s="41"/>
      <c r="BX16" s="41"/>
    </row>
    <row r="17" spans="2:76" ht="33.75" customHeight="1" thickTop="1" x14ac:dyDescent="0.15">
      <c r="B17" s="97" t="s">
        <v>12</v>
      </c>
      <c r="C17" s="1617">
        <v>397717</v>
      </c>
      <c r="D17" s="1375">
        <v>395919</v>
      </c>
      <c r="E17" s="1816">
        <f t="shared" si="5"/>
        <v>0.5</v>
      </c>
      <c r="F17" s="1809">
        <v>189535</v>
      </c>
      <c r="G17" s="1799">
        <v>186546</v>
      </c>
      <c r="H17" s="1656">
        <f t="shared" si="11"/>
        <v>1.6</v>
      </c>
      <c r="I17" s="1646">
        <v>18107</v>
      </c>
      <c r="J17" s="1799">
        <v>22660</v>
      </c>
      <c r="K17" s="1656">
        <f t="shared" si="12"/>
        <v>-20.100000000000001</v>
      </c>
      <c r="L17" s="1646">
        <v>164814</v>
      </c>
      <c r="M17" s="1799">
        <v>160692</v>
      </c>
      <c r="N17" s="1636">
        <f t="shared" si="13"/>
        <v>2.6</v>
      </c>
      <c r="O17" s="1617">
        <v>9967</v>
      </c>
      <c r="P17" s="1375">
        <v>9771</v>
      </c>
      <c r="Q17" s="1623">
        <f t="shared" si="14"/>
        <v>2</v>
      </c>
      <c r="R17" s="1617">
        <v>8538</v>
      </c>
      <c r="S17" s="1375">
        <v>2485</v>
      </c>
      <c r="T17" s="1623">
        <f t="shared" si="15"/>
        <v>243.6</v>
      </c>
      <c r="U17" s="1617">
        <v>670418</v>
      </c>
      <c r="V17" s="1375">
        <v>659797</v>
      </c>
      <c r="W17" s="1666">
        <f t="shared" si="16"/>
        <v>1.6</v>
      </c>
      <c r="X17" s="1678">
        <v>613315</v>
      </c>
      <c r="Y17" s="1375">
        <v>601394</v>
      </c>
      <c r="Z17" s="1666">
        <f t="shared" si="17"/>
        <v>2</v>
      </c>
      <c r="AA17" s="1678">
        <v>57103</v>
      </c>
      <c r="AB17" s="250">
        <v>58403</v>
      </c>
      <c r="AC17" s="1623">
        <f t="shared" si="18"/>
        <v>-2.2000000000000002</v>
      </c>
      <c r="AD17" s="1365">
        <v>48862</v>
      </c>
      <c r="AE17" s="250">
        <v>51477</v>
      </c>
      <c r="AF17" s="1623">
        <f t="shared" si="31"/>
        <v>-5.0999999999999996</v>
      </c>
      <c r="AG17" s="1702">
        <f t="shared" si="19"/>
        <v>6196</v>
      </c>
      <c r="AH17" s="1716">
        <f t="shared" ref="AH17:AH21" si="33">AK17-D17-P17-S17-V17-AE17</f>
        <v>7720</v>
      </c>
      <c r="AI17" s="1703">
        <f t="shared" si="20"/>
        <v>-19.7</v>
      </c>
      <c r="AJ17" s="1720">
        <v>1141698</v>
      </c>
      <c r="AK17" s="1375">
        <v>1127169</v>
      </c>
      <c r="AL17" s="1623">
        <f t="shared" si="21"/>
        <v>1.3</v>
      </c>
      <c r="AM17" s="1617">
        <v>172</v>
      </c>
      <c r="AN17" s="1375">
        <v>248</v>
      </c>
      <c r="AO17" s="1623">
        <f t="shared" si="22"/>
        <v>-30.6</v>
      </c>
      <c r="AP17" s="1617">
        <v>23288</v>
      </c>
      <c r="AQ17" s="1375">
        <v>14282</v>
      </c>
      <c r="AR17" s="1623">
        <f t="shared" si="23"/>
        <v>63.1</v>
      </c>
      <c r="AS17" s="1617">
        <v>455739</v>
      </c>
      <c r="AT17" s="1375">
        <v>319433</v>
      </c>
      <c r="AU17" s="1623">
        <f t="shared" si="24"/>
        <v>42.7</v>
      </c>
      <c r="AV17" s="1617">
        <v>32300</v>
      </c>
      <c r="AW17" s="1375">
        <v>80000</v>
      </c>
      <c r="AX17" s="1733">
        <f t="shared" si="25"/>
        <v>-59.6</v>
      </c>
      <c r="AY17" s="1736">
        <v>279400</v>
      </c>
      <c r="AZ17" s="1743">
        <v>145613</v>
      </c>
      <c r="BA17" s="1733">
        <f t="shared" si="26"/>
        <v>91.9</v>
      </c>
      <c r="BB17" s="1761">
        <v>39500</v>
      </c>
      <c r="BC17" s="1753">
        <v>50113</v>
      </c>
      <c r="BD17" s="1761">
        <v>0</v>
      </c>
      <c r="BE17" s="1764">
        <v>0</v>
      </c>
      <c r="BF17" s="1773">
        <f t="shared" ref="BF17:BG21" si="34">BI17-(AM17+AP17+AS17+AV17+AY17)</f>
        <v>125924</v>
      </c>
      <c r="BG17" s="1781">
        <f t="shared" si="34"/>
        <v>118064</v>
      </c>
      <c r="BH17" s="1777">
        <f t="shared" si="27"/>
        <v>6.7</v>
      </c>
      <c r="BI17" s="1782">
        <f t="shared" ref="BI17:BJ21" si="35">BL17-AJ17</f>
        <v>916823</v>
      </c>
      <c r="BJ17" s="1790">
        <f t="shared" si="35"/>
        <v>677640</v>
      </c>
      <c r="BK17" s="1666">
        <f t="shared" si="28"/>
        <v>35.299999999999997</v>
      </c>
      <c r="BL17" s="1792">
        <v>2058521</v>
      </c>
      <c r="BM17" s="1795">
        <v>1804809</v>
      </c>
      <c r="BN17" s="1794">
        <f t="shared" si="29"/>
        <v>14.1</v>
      </c>
      <c r="BO17" s="1268"/>
      <c r="BP17" s="41"/>
      <c r="BQ17" s="41"/>
      <c r="BR17" s="41"/>
      <c r="BS17" s="41"/>
      <c r="BT17" s="41"/>
      <c r="BU17" s="41"/>
      <c r="BV17" s="41"/>
      <c r="BW17" s="41"/>
      <c r="BX17" s="41"/>
    </row>
    <row r="18" spans="2:76" ht="33.75" customHeight="1" x14ac:dyDescent="0.15">
      <c r="B18" s="98" t="s">
        <v>13</v>
      </c>
      <c r="C18" s="1461">
        <v>2778615</v>
      </c>
      <c r="D18" s="1376">
        <v>2766708</v>
      </c>
      <c r="E18" s="1817">
        <f t="shared" si="5"/>
        <v>0.4</v>
      </c>
      <c r="F18" s="1810">
        <v>978903</v>
      </c>
      <c r="G18" s="1800">
        <v>950806</v>
      </c>
      <c r="H18" s="1657">
        <f t="shared" si="11"/>
        <v>3</v>
      </c>
      <c r="I18" s="1647">
        <v>309032</v>
      </c>
      <c r="J18" s="1800">
        <v>305488</v>
      </c>
      <c r="K18" s="1657">
        <f t="shared" si="12"/>
        <v>1.2</v>
      </c>
      <c r="L18" s="1647">
        <v>1312363</v>
      </c>
      <c r="M18" s="1800">
        <v>1331574</v>
      </c>
      <c r="N18" s="1637">
        <f t="shared" si="13"/>
        <v>-1.4</v>
      </c>
      <c r="O18" s="1461">
        <v>118162</v>
      </c>
      <c r="P18" s="1376">
        <v>115488</v>
      </c>
      <c r="Q18" s="1624">
        <f t="shared" si="14"/>
        <v>2.2999999999999998</v>
      </c>
      <c r="R18" s="1461">
        <v>27325</v>
      </c>
      <c r="S18" s="1376">
        <v>9471</v>
      </c>
      <c r="T18" s="1624">
        <f t="shared" si="15"/>
        <v>188.5</v>
      </c>
      <c r="U18" s="1461">
        <v>3342366</v>
      </c>
      <c r="V18" s="1376">
        <v>3340272</v>
      </c>
      <c r="W18" s="1671">
        <f t="shared" si="16"/>
        <v>0.1</v>
      </c>
      <c r="X18" s="1679">
        <v>2799793</v>
      </c>
      <c r="Y18" s="1376">
        <v>2797296</v>
      </c>
      <c r="Z18" s="1671">
        <f t="shared" si="17"/>
        <v>0.1</v>
      </c>
      <c r="AA18" s="1679">
        <v>542573</v>
      </c>
      <c r="AB18" s="267">
        <v>542976</v>
      </c>
      <c r="AC18" s="1624">
        <f t="shared" si="18"/>
        <v>-0.1</v>
      </c>
      <c r="AD18" s="1366">
        <v>367553</v>
      </c>
      <c r="AE18" s="267">
        <v>387228</v>
      </c>
      <c r="AF18" s="1624">
        <f t="shared" si="31"/>
        <v>-5.0999999999999996</v>
      </c>
      <c r="AG18" s="1701">
        <f t="shared" si="19"/>
        <v>43523</v>
      </c>
      <c r="AH18" s="1717">
        <f t="shared" si="33"/>
        <v>58942</v>
      </c>
      <c r="AI18" s="1704">
        <f t="shared" si="20"/>
        <v>-26.2</v>
      </c>
      <c r="AJ18" s="1721">
        <v>6677544</v>
      </c>
      <c r="AK18" s="1376">
        <v>6678109</v>
      </c>
      <c r="AL18" s="1624" t="str">
        <f t="shared" si="21"/>
        <v xml:space="preserve">    0.0</v>
      </c>
      <c r="AM18" s="1461">
        <v>120417</v>
      </c>
      <c r="AN18" s="1376">
        <v>160538</v>
      </c>
      <c r="AO18" s="1624">
        <f t="shared" si="22"/>
        <v>-25</v>
      </c>
      <c r="AP18" s="1461">
        <v>130921</v>
      </c>
      <c r="AQ18" s="1376">
        <v>133739</v>
      </c>
      <c r="AR18" s="1624">
        <f t="shared" si="23"/>
        <v>-2.1</v>
      </c>
      <c r="AS18" s="1461">
        <v>1575624</v>
      </c>
      <c r="AT18" s="1376">
        <v>1715492</v>
      </c>
      <c r="AU18" s="1624">
        <f t="shared" si="24"/>
        <v>-8.1999999999999993</v>
      </c>
      <c r="AV18" s="1461">
        <v>27558</v>
      </c>
      <c r="AW18" s="1376">
        <v>8284</v>
      </c>
      <c r="AX18" s="1667">
        <f t="shared" si="25"/>
        <v>232.7</v>
      </c>
      <c r="AY18" s="1737">
        <v>628875</v>
      </c>
      <c r="AZ18" s="1744">
        <v>859390</v>
      </c>
      <c r="BA18" s="1667">
        <f t="shared" si="26"/>
        <v>-26.8</v>
      </c>
      <c r="BB18" s="1758">
        <v>268875</v>
      </c>
      <c r="BC18" s="1750">
        <v>352690</v>
      </c>
      <c r="BD18" s="1758">
        <v>0</v>
      </c>
      <c r="BE18" s="1765">
        <v>0</v>
      </c>
      <c r="BF18" s="1773">
        <f t="shared" si="34"/>
        <v>616284</v>
      </c>
      <c r="BG18" s="1781">
        <f t="shared" si="34"/>
        <v>569889</v>
      </c>
      <c r="BH18" s="1775">
        <f t="shared" si="27"/>
        <v>8.1</v>
      </c>
      <c r="BI18" s="1783">
        <f t="shared" si="35"/>
        <v>3099679</v>
      </c>
      <c r="BJ18" s="1780">
        <f t="shared" si="35"/>
        <v>3447332</v>
      </c>
      <c r="BK18" s="1671">
        <f t="shared" si="28"/>
        <v>-10.1</v>
      </c>
      <c r="BL18" s="276">
        <v>9777223</v>
      </c>
      <c r="BM18" s="1376">
        <v>10125441</v>
      </c>
      <c r="BN18" s="1624">
        <f t="shared" si="29"/>
        <v>-3.4</v>
      </c>
      <c r="BO18" s="1268"/>
      <c r="BP18" s="41"/>
      <c r="BQ18" s="41"/>
      <c r="BR18" s="41"/>
      <c r="BS18" s="41"/>
      <c r="BT18" s="41"/>
      <c r="BU18" s="41"/>
      <c r="BV18" s="41"/>
      <c r="BW18" s="41"/>
      <c r="BX18" s="41"/>
    </row>
    <row r="19" spans="2:76" ht="33.75" customHeight="1" x14ac:dyDescent="0.15">
      <c r="B19" s="99" t="s">
        <v>14</v>
      </c>
      <c r="C19" s="1462">
        <v>3365542</v>
      </c>
      <c r="D19" s="1633">
        <v>3319474</v>
      </c>
      <c r="E19" s="1821">
        <f t="shared" si="5"/>
        <v>1.4</v>
      </c>
      <c r="F19" s="1813">
        <v>1242226</v>
      </c>
      <c r="G19" s="1803">
        <v>1210358</v>
      </c>
      <c r="H19" s="1661">
        <f t="shared" si="11"/>
        <v>2.6</v>
      </c>
      <c r="I19" s="1651">
        <v>210065</v>
      </c>
      <c r="J19" s="1803">
        <v>246201</v>
      </c>
      <c r="K19" s="1661">
        <f t="shared" si="12"/>
        <v>-14.7</v>
      </c>
      <c r="L19" s="1651">
        <v>1665078</v>
      </c>
      <c r="M19" s="1803">
        <v>1611215</v>
      </c>
      <c r="N19" s="1641">
        <f t="shared" si="13"/>
        <v>3.3</v>
      </c>
      <c r="O19" s="1462">
        <v>131233</v>
      </c>
      <c r="P19" s="1633">
        <v>128228</v>
      </c>
      <c r="Q19" s="1628">
        <f t="shared" si="14"/>
        <v>2.2999999999999998</v>
      </c>
      <c r="R19" s="1462">
        <v>98327</v>
      </c>
      <c r="S19" s="1633">
        <v>18374</v>
      </c>
      <c r="T19" s="1628">
        <f t="shared" si="15"/>
        <v>435.1</v>
      </c>
      <c r="U19" s="1462">
        <v>3532803</v>
      </c>
      <c r="V19" s="1633">
        <v>3608691</v>
      </c>
      <c r="W19" s="1672">
        <f t="shared" si="16"/>
        <v>-2.1</v>
      </c>
      <c r="X19" s="1680">
        <v>3185149</v>
      </c>
      <c r="Y19" s="1633">
        <v>3259226</v>
      </c>
      <c r="Z19" s="1672">
        <f t="shared" si="17"/>
        <v>-2.2999999999999998</v>
      </c>
      <c r="AA19" s="1680">
        <v>347654</v>
      </c>
      <c r="AB19" s="1691">
        <v>349465</v>
      </c>
      <c r="AC19" s="1628">
        <f t="shared" si="18"/>
        <v>-0.5</v>
      </c>
      <c r="AD19" s="1697">
        <v>439753</v>
      </c>
      <c r="AE19" s="1691">
        <v>463289</v>
      </c>
      <c r="AF19" s="1698">
        <f t="shared" si="31"/>
        <v>-5.0999999999999996</v>
      </c>
      <c r="AG19" s="1700">
        <f t="shared" si="19"/>
        <v>63223</v>
      </c>
      <c r="AH19" s="1718">
        <f t="shared" si="33"/>
        <v>79433</v>
      </c>
      <c r="AI19" s="1708">
        <f t="shared" si="20"/>
        <v>-20.399999999999999</v>
      </c>
      <c r="AJ19" s="1725">
        <v>7630881</v>
      </c>
      <c r="AK19" s="1633">
        <v>7617489</v>
      </c>
      <c r="AL19" s="1628">
        <f t="shared" si="21"/>
        <v>0.2</v>
      </c>
      <c r="AM19" s="1462">
        <v>61797</v>
      </c>
      <c r="AN19" s="1633">
        <v>64474</v>
      </c>
      <c r="AO19" s="1628">
        <f t="shared" si="22"/>
        <v>-4.2</v>
      </c>
      <c r="AP19" s="1462">
        <v>177634</v>
      </c>
      <c r="AQ19" s="1633">
        <v>234006</v>
      </c>
      <c r="AR19" s="1628">
        <f t="shared" si="23"/>
        <v>-24.1</v>
      </c>
      <c r="AS19" s="1462">
        <v>1924721</v>
      </c>
      <c r="AT19" s="1633">
        <v>2352550</v>
      </c>
      <c r="AU19" s="1628">
        <f t="shared" si="24"/>
        <v>-18.2</v>
      </c>
      <c r="AV19" s="1462">
        <v>433032</v>
      </c>
      <c r="AW19" s="1633">
        <v>464001</v>
      </c>
      <c r="AX19" s="1734">
        <f t="shared" si="25"/>
        <v>-6.7</v>
      </c>
      <c r="AY19" s="1740">
        <v>1165999</v>
      </c>
      <c r="AZ19" s="1747">
        <v>870071</v>
      </c>
      <c r="BA19" s="1734">
        <f t="shared" si="26"/>
        <v>34</v>
      </c>
      <c r="BB19" s="1762">
        <v>305899</v>
      </c>
      <c r="BC19" s="1754">
        <v>393171</v>
      </c>
      <c r="BD19" s="1762">
        <v>0</v>
      </c>
      <c r="BE19" s="1768">
        <v>0</v>
      </c>
      <c r="BF19" s="1773">
        <f t="shared" si="34"/>
        <v>1533701</v>
      </c>
      <c r="BG19" s="1781">
        <f t="shared" si="34"/>
        <v>1003949</v>
      </c>
      <c r="BH19" s="1775">
        <f t="shared" si="27"/>
        <v>52.8</v>
      </c>
      <c r="BI19" s="1786">
        <f t="shared" si="35"/>
        <v>5296884</v>
      </c>
      <c r="BJ19" s="1745">
        <f t="shared" si="35"/>
        <v>4989051</v>
      </c>
      <c r="BK19" s="1672">
        <f t="shared" si="28"/>
        <v>6.2</v>
      </c>
      <c r="BL19" s="276">
        <v>12927765</v>
      </c>
      <c r="BM19" s="1376">
        <v>12606540</v>
      </c>
      <c r="BN19" s="1624">
        <f t="shared" si="29"/>
        <v>2.5</v>
      </c>
      <c r="BO19" s="1268"/>
      <c r="BP19" s="41"/>
      <c r="BQ19" s="41"/>
      <c r="BR19" s="41"/>
      <c r="BS19" s="41"/>
      <c r="BT19" s="41"/>
      <c r="BU19" s="41"/>
      <c r="BV19" s="41"/>
      <c r="BW19" s="41"/>
      <c r="BX19" s="41"/>
    </row>
    <row r="20" spans="2:76" ht="33.75" customHeight="1" x14ac:dyDescent="0.15">
      <c r="B20" s="98" t="s">
        <v>15</v>
      </c>
      <c r="C20" s="1461">
        <v>3419532</v>
      </c>
      <c r="D20" s="1376">
        <v>3429139</v>
      </c>
      <c r="E20" s="1817">
        <f t="shared" si="5"/>
        <v>-0.3</v>
      </c>
      <c r="F20" s="1810">
        <v>1238768</v>
      </c>
      <c r="G20" s="1800">
        <v>1239305</v>
      </c>
      <c r="H20" s="1657" t="str">
        <f t="shared" si="11"/>
        <v xml:space="preserve">    0.0</v>
      </c>
      <c r="I20" s="1647">
        <v>182873</v>
      </c>
      <c r="J20" s="1800">
        <v>222454</v>
      </c>
      <c r="K20" s="1657">
        <f t="shared" si="12"/>
        <v>-17.8</v>
      </c>
      <c r="L20" s="1647">
        <v>1783167</v>
      </c>
      <c r="M20" s="1800">
        <v>1757796</v>
      </c>
      <c r="N20" s="1637">
        <f t="shared" si="13"/>
        <v>1.4</v>
      </c>
      <c r="O20" s="1461">
        <v>150081</v>
      </c>
      <c r="P20" s="1376">
        <v>149923</v>
      </c>
      <c r="Q20" s="1624">
        <f t="shared" si="14"/>
        <v>0.1</v>
      </c>
      <c r="R20" s="1461">
        <v>72798</v>
      </c>
      <c r="S20" s="1376">
        <v>11592</v>
      </c>
      <c r="T20" s="1624">
        <f t="shared" si="15"/>
        <v>528</v>
      </c>
      <c r="U20" s="1461">
        <v>2758245</v>
      </c>
      <c r="V20" s="1376">
        <v>2871688</v>
      </c>
      <c r="W20" s="1671">
        <f t="shared" si="16"/>
        <v>-4</v>
      </c>
      <c r="X20" s="1679">
        <v>2449789</v>
      </c>
      <c r="Y20" s="1376">
        <v>2554545</v>
      </c>
      <c r="Z20" s="1671">
        <f t="shared" si="17"/>
        <v>-4.0999999999999996</v>
      </c>
      <c r="AA20" s="1679">
        <v>308456</v>
      </c>
      <c r="AB20" s="267">
        <v>317143</v>
      </c>
      <c r="AC20" s="1624">
        <f t="shared" si="18"/>
        <v>-2.7</v>
      </c>
      <c r="AD20" s="1366">
        <v>440749</v>
      </c>
      <c r="AE20" s="267">
        <v>464341</v>
      </c>
      <c r="AF20" s="1624">
        <f t="shared" si="31"/>
        <v>-5.0999999999999996</v>
      </c>
      <c r="AG20" s="1700">
        <f t="shared" si="19"/>
        <v>57962</v>
      </c>
      <c r="AH20" s="1717">
        <f t="shared" si="33"/>
        <v>78153</v>
      </c>
      <c r="AI20" s="1704">
        <f t="shared" si="20"/>
        <v>-25.8</v>
      </c>
      <c r="AJ20" s="1721">
        <v>6899367</v>
      </c>
      <c r="AK20" s="1376">
        <v>7004836</v>
      </c>
      <c r="AL20" s="1624">
        <f t="shared" si="21"/>
        <v>-1.5</v>
      </c>
      <c r="AM20" s="1461">
        <v>84411</v>
      </c>
      <c r="AN20" s="1376">
        <v>100199</v>
      </c>
      <c r="AO20" s="1624">
        <f t="shared" si="22"/>
        <v>-15.8</v>
      </c>
      <c r="AP20" s="1461">
        <v>216164</v>
      </c>
      <c r="AQ20" s="1376">
        <v>249561</v>
      </c>
      <c r="AR20" s="1624">
        <f t="shared" si="23"/>
        <v>-13.4</v>
      </c>
      <c r="AS20" s="1461">
        <v>1934994</v>
      </c>
      <c r="AT20" s="1376">
        <v>1691332</v>
      </c>
      <c r="AU20" s="1624">
        <f t="shared" si="24"/>
        <v>14.4</v>
      </c>
      <c r="AV20" s="1461">
        <v>559550</v>
      </c>
      <c r="AW20" s="1376">
        <v>797510</v>
      </c>
      <c r="AX20" s="1667">
        <f t="shared" si="25"/>
        <v>-29.8</v>
      </c>
      <c r="AY20" s="1737">
        <v>2023138</v>
      </c>
      <c r="AZ20" s="1744">
        <v>1074943</v>
      </c>
      <c r="BA20" s="1667">
        <f t="shared" si="26"/>
        <v>88.2</v>
      </c>
      <c r="BB20" s="1758">
        <v>321838</v>
      </c>
      <c r="BC20" s="1750">
        <v>426443</v>
      </c>
      <c r="BD20" s="1758">
        <v>0</v>
      </c>
      <c r="BE20" s="1765">
        <v>0</v>
      </c>
      <c r="BF20" s="1773">
        <f t="shared" si="34"/>
        <v>1078355</v>
      </c>
      <c r="BG20" s="1781">
        <f t="shared" si="34"/>
        <v>997336</v>
      </c>
      <c r="BH20" s="1775">
        <f t="shared" si="27"/>
        <v>8.1</v>
      </c>
      <c r="BI20" s="1783">
        <f t="shared" si="35"/>
        <v>5896612</v>
      </c>
      <c r="BJ20" s="1780">
        <f t="shared" si="35"/>
        <v>4910881</v>
      </c>
      <c r="BK20" s="1671">
        <f t="shared" si="28"/>
        <v>20.100000000000001</v>
      </c>
      <c r="BL20" s="276">
        <v>12795979</v>
      </c>
      <c r="BM20" s="1376">
        <v>11915717</v>
      </c>
      <c r="BN20" s="1624">
        <f t="shared" si="29"/>
        <v>7.4</v>
      </c>
      <c r="BO20" s="1268"/>
      <c r="BP20" s="41"/>
      <c r="BQ20" s="41"/>
      <c r="BR20" s="41"/>
      <c r="BS20" s="41"/>
      <c r="BT20" s="41"/>
      <c r="BU20" s="41"/>
      <c r="BV20" s="41"/>
      <c r="BW20" s="41"/>
      <c r="BX20" s="41"/>
    </row>
    <row r="21" spans="2:76" ht="33.75" customHeight="1" thickBot="1" x14ac:dyDescent="0.2">
      <c r="B21" s="101" t="s">
        <v>16</v>
      </c>
      <c r="C21" s="1620">
        <v>1745838</v>
      </c>
      <c r="D21" s="1381">
        <v>1778753</v>
      </c>
      <c r="E21" s="1822">
        <f t="shared" si="5"/>
        <v>-1.9</v>
      </c>
      <c r="F21" s="1814">
        <v>515859</v>
      </c>
      <c r="G21" s="1804">
        <v>519113</v>
      </c>
      <c r="H21" s="1662">
        <f t="shared" si="11"/>
        <v>-0.6</v>
      </c>
      <c r="I21" s="1652">
        <v>47879</v>
      </c>
      <c r="J21" s="1804">
        <v>55560</v>
      </c>
      <c r="K21" s="1662">
        <f t="shared" si="12"/>
        <v>-13.8</v>
      </c>
      <c r="L21" s="1652">
        <v>1067148</v>
      </c>
      <c r="M21" s="1804">
        <v>1086471</v>
      </c>
      <c r="N21" s="1642">
        <f t="shared" si="13"/>
        <v>-1.8</v>
      </c>
      <c r="O21" s="1620">
        <v>74975</v>
      </c>
      <c r="P21" s="1381">
        <v>72539</v>
      </c>
      <c r="Q21" s="1629">
        <f t="shared" si="14"/>
        <v>3.4</v>
      </c>
      <c r="R21" s="1620">
        <v>37534</v>
      </c>
      <c r="S21" s="1381">
        <v>3849</v>
      </c>
      <c r="T21" s="1629">
        <f t="shared" si="15"/>
        <v>875.2</v>
      </c>
      <c r="U21" s="1620">
        <v>3166545</v>
      </c>
      <c r="V21" s="1381">
        <v>3071931</v>
      </c>
      <c r="W21" s="1673">
        <f t="shared" si="16"/>
        <v>3.1</v>
      </c>
      <c r="X21" s="1681">
        <v>2696828</v>
      </c>
      <c r="Y21" s="1378">
        <v>2587609</v>
      </c>
      <c r="Z21" s="1673">
        <f t="shared" si="17"/>
        <v>4.2</v>
      </c>
      <c r="AA21" s="1681">
        <v>469717</v>
      </c>
      <c r="AB21" s="294">
        <v>484322</v>
      </c>
      <c r="AC21" s="1629">
        <f t="shared" si="18"/>
        <v>-3</v>
      </c>
      <c r="AD21" s="1368">
        <v>211069</v>
      </c>
      <c r="AE21" s="294">
        <v>222366</v>
      </c>
      <c r="AF21" s="1629">
        <f t="shared" si="31"/>
        <v>-5.0999999999999996</v>
      </c>
      <c r="AG21" s="1700">
        <f t="shared" si="19"/>
        <v>30956</v>
      </c>
      <c r="AH21" s="1719">
        <f t="shared" si="33"/>
        <v>40649</v>
      </c>
      <c r="AI21" s="1709">
        <f t="shared" si="20"/>
        <v>-23.8</v>
      </c>
      <c r="AJ21" s="1726">
        <v>5266917</v>
      </c>
      <c r="AK21" s="1381">
        <v>5190087</v>
      </c>
      <c r="AL21" s="1629">
        <f t="shared" si="21"/>
        <v>1.5</v>
      </c>
      <c r="AM21" s="1620">
        <v>59085</v>
      </c>
      <c r="AN21" s="1381">
        <v>54713</v>
      </c>
      <c r="AO21" s="1629">
        <f t="shared" si="22"/>
        <v>8</v>
      </c>
      <c r="AP21" s="1620">
        <v>104457</v>
      </c>
      <c r="AQ21" s="1381">
        <v>163715</v>
      </c>
      <c r="AR21" s="1629">
        <f t="shared" si="23"/>
        <v>-36.200000000000003</v>
      </c>
      <c r="AS21" s="1620">
        <v>929097</v>
      </c>
      <c r="AT21" s="1381">
        <v>978513</v>
      </c>
      <c r="AU21" s="1629">
        <f t="shared" si="24"/>
        <v>-5.0999999999999996</v>
      </c>
      <c r="AV21" s="1620">
        <v>1457931</v>
      </c>
      <c r="AW21" s="1381">
        <v>1524391</v>
      </c>
      <c r="AX21" s="1735">
        <f t="shared" si="25"/>
        <v>-4.4000000000000004</v>
      </c>
      <c r="AY21" s="1741">
        <v>477000</v>
      </c>
      <c r="AZ21" s="1748">
        <v>1600600</v>
      </c>
      <c r="BA21" s="1735">
        <f t="shared" si="26"/>
        <v>-70.2</v>
      </c>
      <c r="BB21" s="1763">
        <v>180600</v>
      </c>
      <c r="BC21" s="1755">
        <v>222900</v>
      </c>
      <c r="BD21" s="1763">
        <v>0</v>
      </c>
      <c r="BE21" s="1769">
        <v>0</v>
      </c>
      <c r="BF21" s="1773">
        <f t="shared" si="34"/>
        <v>1023208</v>
      </c>
      <c r="BG21" s="1781">
        <f t="shared" si="34"/>
        <v>967117</v>
      </c>
      <c r="BH21" s="1776">
        <f t="shared" si="27"/>
        <v>5.8</v>
      </c>
      <c r="BI21" s="1787">
        <f t="shared" si="35"/>
        <v>4050778</v>
      </c>
      <c r="BJ21" s="1789">
        <f t="shared" si="35"/>
        <v>5289049</v>
      </c>
      <c r="BK21" s="1673">
        <f t="shared" si="28"/>
        <v>-23.4</v>
      </c>
      <c r="BL21" s="1791">
        <v>9317695</v>
      </c>
      <c r="BM21" s="1633">
        <v>10479136</v>
      </c>
      <c r="BN21" s="1628">
        <f t="shared" si="29"/>
        <v>-11.1</v>
      </c>
      <c r="BO21" s="1268"/>
      <c r="BP21" s="41"/>
      <c r="BQ21" s="41"/>
      <c r="BR21" s="41"/>
      <c r="BS21" s="41"/>
      <c r="BT21" s="41"/>
      <c r="BU21" s="41"/>
      <c r="BV21" s="41"/>
      <c r="BW21" s="41"/>
      <c r="BX21" s="41"/>
    </row>
    <row r="22" spans="2:76" ht="33.75" customHeight="1" thickTop="1" thickBot="1" x14ac:dyDescent="0.2">
      <c r="B22" s="1271" t="s">
        <v>292</v>
      </c>
      <c r="C22" s="1621">
        <f>SUM(C17:C21)</f>
        <v>11707244</v>
      </c>
      <c r="D22" s="1634">
        <f>SUM(D17:D21)</f>
        <v>11689993</v>
      </c>
      <c r="E22" s="1823">
        <f t="shared" si="5"/>
        <v>0.1</v>
      </c>
      <c r="F22" s="1808">
        <f>SUM(F17:F21)</f>
        <v>4165291</v>
      </c>
      <c r="G22" s="1805">
        <f>SUM(G17:G21)</f>
        <v>4106128</v>
      </c>
      <c r="H22" s="1663">
        <f t="shared" si="11"/>
        <v>1.4</v>
      </c>
      <c r="I22" s="1653">
        <f>SUM(I17:I21)</f>
        <v>767956</v>
      </c>
      <c r="J22" s="1808">
        <f>SUM(J17:J21)</f>
        <v>852363</v>
      </c>
      <c r="K22" s="1663">
        <f t="shared" si="12"/>
        <v>-9.9</v>
      </c>
      <c r="L22" s="1653">
        <f>SUM(L17:L21)</f>
        <v>5992570</v>
      </c>
      <c r="M22" s="1805">
        <f>SUM(M17:M21)</f>
        <v>5947748</v>
      </c>
      <c r="N22" s="1643">
        <f t="shared" si="13"/>
        <v>0.8</v>
      </c>
      <c r="O22" s="1621">
        <f>SUM(O17:O21)</f>
        <v>484418</v>
      </c>
      <c r="P22" s="1634">
        <f>SUM(P17:P21)</f>
        <v>475949</v>
      </c>
      <c r="Q22" s="1630">
        <f t="shared" si="14"/>
        <v>1.8</v>
      </c>
      <c r="R22" s="1621">
        <f>SUM(R17:R21)</f>
        <v>244522</v>
      </c>
      <c r="S22" s="1634">
        <f>SUM(S17:S21)</f>
        <v>45771</v>
      </c>
      <c r="T22" s="1630">
        <f t="shared" si="15"/>
        <v>434.2</v>
      </c>
      <c r="U22" s="1621">
        <f>SUM(U17:U21)</f>
        <v>13470377</v>
      </c>
      <c r="V22" s="1634">
        <f>SUM(V17:V21)</f>
        <v>13552379</v>
      </c>
      <c r="W22" s="1674">
        <f t="shared" si="16"/>
        <v>-0.6</v>
      </c>
      <c r="X22" s="1682">
        <f>SUM(X17:X21)</f>
        <v>11744874</v>
      </c>
      <c r="Y22" s="1634">
        <f>SUM(Y17:Y21)</f>
        <v>11800070</v>
      </c>
      <c r="Z22" s="1674">
        <f t="shared" si="17"/>
        <v>-0.5</v>
      </c>
      <c r="AA22" s="1682">
        <f>SUM(AA17:AA21)</f>
        <v>1725503</v>
      </c>
      <c r="AB22" s="1692">
        <f>SUM(AB17:AB21)</f>
        <v>1752309</v>
      </c>
      <c r="AC22" s="1630">
        <f t="shared" si="18"/>
        <v>-1.5</v>
      </c>
      <c r="AD22" s="1459">
        <f>SUM(AD17:AD21)</f>
        <v>1507986</v>
      </c>
      <c r="AE22" s="1692">
        <f>SUM(AE17:AE21)</f>
        <v>1588701</v>
      </c>
      <c r="AF22" s="1630">
        <f t="shared" si="31"/>
        <v>-5.0999999999999996</v>
      </c>
      <c r="AG22" s="1621">
        <f>SUM(AG17:AG21)</f>
        <v>201860</v>
      </c>
      <c r="AH22" s="1634">
        <f>AK22-D22-P22-S22-V22-AE22</f>
        <v>264897</v>
      </c>
      <c r="AI22" s="1710">
        <f t="shared" si="20"/>
        <v>-23.8</v>
      </c>
      <c r="AJ22" s="1727">
        <f>SUM(AJ17:AJ21)</f>
        <v>27616407</v>
      </c>
      <c r="AK22" s="1634">
        <f>SUM(AK17:AK21)</f>
        <v>27617690</v>
      </c>
      <c r="AL22" s="1630" t="str">
        <f t="shared" si="21"/>
        <v xml:space="preserve">    0.0</v>
      </c>
      <c r="AM22" s="1621">
        <f>SUM(AM17:AM21)</f>
        <v>325882</v>
      </c>
      <c r="AN22" s="1634">
        <f>SUM(AN17:AN21)</f>
        <v>380172</v>
      </c>
      <c r="AO22" s="1630">
        <f t="shared" si="22"/>
        <v>-14.3</v>
      </c>
      <c r="AP22" s="1621">
        <f>SUM(AP17:AP21)</f>
        <v>652464</v>
      </c>
      <c r="AQ22" s="1634">
        <f>SUM(AQ17:AQ21)</f>
        <v>795303</v>
      </c>
      <c r="AR22" s="1630">
        <f t="shared" si="23"/>
        <v>-18</v>
      </c>
      <c r="AS22" s="1621">
        <f>SUM(AS17:AS21)</f>
        <v>6820175</v>
      </c>
      <c r="AT22" s="1634">
        <f>SUM(AT17:AT21)</f>
        <v>7057320</v>
      </c>
      <c r="AU22" s="1630">
        <f t="shared" si="24"/>
        <v>-3.4</v>
      </c>
      <c r="AV22" s="1621">
        <f>SUM(AV17:AV21)</f>
        <v>2510371</v>
      </c>
      <c r="AW22" s="1634">
        <f>SUM(AW17:AW21)</f>
        <v>2874186</v>
      </c>
      <c r="AX22" s="1674">
        <f t="shared" si="25"/>
        <v>-12.7</v>
      </c>
      <c r="AY22" s="1621">
        <f>SUM(AY17:AY21)</f>
        <v>4574412</v>
      </c>
      <c r="AZ22" s="1634">
        <f>SUM(AZ17:AZ21)</f>
        <v>4550617</v>
      </c>
      <c r="BA22" s="1742">
        <f t="shared" si="26"/>
        <v>0.5</v>
      </c>
      <c r="BB22" s="1653">
        <f t="shared" ref="BB22:BF22" si="36">SUM(BB17:BB21)</f>
        <v>1116712</v>
      </c>
      <c r="BC22" s="1756">
        <f t="shared" ref="BC22:BE22" si="37">SUM(BC17:BC21)</f>
        <v>1445317</v>
      </c>
      <c r="BD22" s="1653">
        <f t="shared" si="37"/>
        <v>0</v>
      </c>
      <c r="BE22" s="1756">
        <f t="shared" si="37"/>
        <v>0</v>
      </c>
      <c r="BF22" s="1621">
        <f t="shared" si="36"/>
        <v>4377472</v>
      </c>
      <c r="BG22" s="1634">
        <f t="shared" ref="BG22" si="38">SUM(BG17:BG21)</f>
        <v>3656355</v>
      </c>
      <c r="BH22" s="1778">
        <f t="shared" si="27"/>
        <v>19.7</v>
      </c>
      <c r="BI22" s="1727">
        <f>SUM(BI17:BI21)</f>
        <v>19260776</v>
      </c>
      <c r="BJ22" s="1634">
        <f>SUM(BJ17:BJ21)</f>
        <v>19313953</v>
      </c>
      <c r="BK22" s="1796">
        <f t="shared" si="28"/>
        <v>-0.3</v>
      </c>
      <c r="BL22" s="1459">
        <f>SUM(BL17:BL21)</f>
        <v>46877183</v>
      </c>
      <c r="BM22" s="1634">
        <f>SUM(BM17:BM21)</f>
        <v>46931643</v>
      </c>
      <c r="BN22" s="1630">
        <f t="shared" si="29"/>
        <v>-0.1</v>
      </c>
      <c r="BO22" s="1268"/>
      <c r="BP22" s="41"/>
      <c r="BQ22" s="41"/>
      <c r="BR22" s="41"/>
      <c r="BS22" s="41"/>
      <c r="BT22" s="41"/>
      <c r="BU22" s="41"/>
      <c r="BV22" s="41"/>
      <c r="BW22" s="41"/>
      <c r="BX22" s="41"/>
    </row>
    <row r="23" spans="2:76" ht="33.75" customHeight="1" thickTop="1" thickBot="1" x14ac:dyDescent="0.2">
      <c r="B23" s="1272" t="s">
        <v>18</v>
      </c>
      <c r="C23" s="1464">
        <f>C16+C22</f>
        <v>172361370</v>
      </c>
      <c r="D23" s="1465">
        <f>D16+D22</f>
        <v>170313329</v>
      </c>
      <c r="E23" s="1824">
        <f t="shared" si="5"/>
        <v>1.2</v>
      </c>
      <c r="F23" s="1654">
        <f>F16+F22</f>
        <v>57565578</v>
      </c>
      <c r="G23" s="1806">
        <f>G16+G22</f>
        <v>57060507</v>
      </c>
      <c r="H23" s="1664">
        <f t="shared" si="11"/>
        <v>0.9</v>
      </c>
      <c r="I23" s="1654">
        <f>I16+I22</f>
        <v>14346657</v>
      </c>
      <c r="J23" s="1806">
        <f>J16+J22</f>
        <v>15266698</v>
      </c>
      <c r="K23" s="1664">
        <f t="shared" si="12"/>
        <v>-6</v>
      </c>
      <c r="L23" s="1654">
        <f>L16+L22</f>
        <v>82727357</v>
      </c>
      <c r="M23" s="1806">
        <f>M16+M22</f>
        <v>80404191</v>
      </c>
      <c r="N23" s="1644">
        <f t="shared" si="13"/>
        <v>2.9</v>
      </c>
      <c r="O23" s="1464">
        <f>O16+O22</f>
        <v>4338608</v>
      </c>
      <c r="P23" s="1465">
        <f>P16+P22</f>
        <v>4253495</v>
      </c>
      <c r="Q23" s="1631">
        <f t="shared" si="14"/>
        <v>2</v>
      </c>
      <c r="R23" s="1464">
        <f>R16+R22</f>
        <v>2904454</v>
      </c>
      <c r="S23" s="1465">
        <f>S16+S22</f>
        <v>671453</v>
      </c>
      <c r="T23" s="1631">
        <f t="shared" si="15"/>
        <v>332.6</v>
      </c>
      <c r="U23" s="1464">
        <f>U16+U22</f>
        <v>87132852</v>
      </c>
      <c r="V23" s="1465">
        <f>V16+V22</f>
        <v>87247829</v>
      </c>
      <c r="W23" s="1675">
        <f t="shared" si="16"/>
        <v>-0.1</v>
      </c>
      <c r="X23" s="1458">
        <f>X16+X22</f>
        <v>74437684</v>
      </c>
      <c r="Y23" s="1465">
        <f>Y16+Y22</f>
        <v>74282749</v>
      </c>
      <c r="Z23" s="1675">
        <f t="shared" si="17"/>
        <v>0.2</v>
      </c>
      <c r="AA23" s="1458">
        <f>AA16+AA22</f>
        <v>12694839</v>
      </c>
      <c r="AB23" s="1693">
        <f>AB16+AB22</f>
        <v>12964818</v>
      </c>
      <c r="AC23" s="1631">
        <f t="shared" si="18"/>
        <v>-2.1</v>
      </c>
      <c r="AD23" s="1460">
        <f>AD16+AD22</f>
        <v>19939994</v>
      </c>
      <c r="AE23" s="1693">
        <f>AE16+AE22</f>
        <v>21007343</v>
      </c>
      <c r="AF23" s="1631">
        <f t="shared" si="31"/>
        <v>-5.0999999999999996</v>
      </c>
      <c r="AG23" s="1464">
        <f>AG16+AG22</f>
        <v>2300220</v>
      </c>
      <c r="AH23" s="1465">
        <f>AH16+AH22</f>
        <v>2887626</v>
      </c>
      <c r="AI23" s="1711">
        <f t="shared" si="20"/>
        <v>-20.3</v>
      </c>
      <c r="AJ23" s="1728">
        <f>AJ16+AJ22</f>
        <v>288977498</v>
      </c>
      <c r="AK23" s="1465">
        <f>AK16+AK22</f>
        <v>286381075</v>
      </c>
      <c r="AL23" s="1631">
        <f t="shared" si="21"/>
        <v>0.9</v>
      </c>
      <c r="AM23" s="1464">
        <f>AM16+AM22</f>
        <v>1612738</v>
      </c>
      <c r="AN23" s="1465">
        <f>AN16+AN22</f>
        <v>2547300</v>
      </c>
      <c r="AO23" s="1631">
        <f t="shared" si="22"/>
        <v>-36.700000000000003</v>
      </c>
      <c r="AP23" s="1464">
        <f>AP16+AP22</f>
        <v>8235329</v>
      </c>
      <c r="AQ23" s="1465">
        <f>AQ16+AQ22</f>
        <v>9126455</v>
      </c>
      <c r="AR23" s="1631">
        <f t="shared" si="23"/>
        <v>-9.8000000000000007</v>
      </c>
      <c r="AS23" s="1464">
        <f>AS16+AS22</f>
        <v>85956200</v>
      </c>
      <c r="AT23" s="1465">
        <f>AT16+AT22</f>
        <v>82332731</v>
      </c>
      <c r="AU23" s="1631">
        <f t="shared" si="24"/>
        <v>4.4000000000000004</v>
      </c>
      <c r="AV23" s="1464">
        <f>AV16+AV22</f>
        <v>10103360</v>
      </c>
      <c r="AW23" s="1465">
        <f>AW16+AW22</f>
        <v>9645239</v>
      </c>
      <c r="AX23" s="1675">
        <f t="shared" si="25"/>
        <v>4.7</v>
      </c>
      <c r="AY23" s="1464">
        <f>AY16+AY22</f>
        <v>51575980</v>
      </c>
      <c r="AZ23" s="1465">
        <f>AZ16+AZ22</f>
        <v>51582386</v>
      </c>
      <c r="BA23" s="1675" t="str">
        <f t="shared" si="26"/>
        <v xml:space="preserve">    0.0</v>
      </c>
      <c r="BB23" s="1654">
        <f t="shared" ref="BB23:BF23" si="39">BB16+BB22</f>
        <v>14569180</v>
      </c>
      <c r="BC23" s="1460">
        <f t="shared" ref="BC23" si="40">BC16+BC22</f>
        <v>17584486</v>
      </c>
      <c r="BD23" s="1654">
        <f t="shared" si="39"/>
        <v>0</v>
      </c>
      <c r="BE23" s="1770">
        <f t="shared" si="39"/>
        <v>0</v>
      </c>
      <c r="BF23" s="1464">
        <f t="shared" si="39"/>
        <v>35338316</v>
      </c>
      <c r="BG23" s="1465">
        <f t="shared" ref="BG23" si="41">BG16+BG22</f>
        <v>32667488</v>
      </c>
      <c r="BH23" s="1711">
        <f t="shared" si="27"/>
        <v>8.1999999999999993</v>
      </c>
      <c r="BI23" s="1728">
        <f>BI16+BI22</f>
        <v>192821923</v>
      </c>
      <c r="BJ23" s="1465">
        <f>BJ16+BJ22</f>
        <v>187901599</v>
      </c>
      <c r="BK23" s="1797">
        <f t="shared" si="28"/>
        <v>2.6</v>
      </c>
      <c r="BL23" s="1460">
        <f>BL16+BL22</f>
        <v>481799421</v>
      </c>
      <c r="BM23" s="1465">
        <f>BM16+BM22</f>
        <v>474282674</v>
      </c>
      <c r="BN23" s="1798">
        <f t="shared" si="29"/>
        <v>1.6</v>
      </c>
      <c r="BO23" s="1268"/>
      <c r="BP23" s="41"/>
      <c r="BQ23" s="41"/>
      <c r="BR23" s="41"/>
      <c r="BS23" s="41"/>
      <c r="BT23" s="41"/>
      <c r="BU23" s="41"/>
      <c r="BV23" s="41"/>
      <c r="BW23" s="41"/>
      <c r="BX23" s="41"/>
    </row>
    <row r="24" spans="2:76" ht="33.75" customHeight="1" thickTop="1" thickBot="1" x14ac:dyDescent="0.2">
      <c r="B24" s="1232" t="s">
        <v>52</v>
      </c>
      <c r="C24" s="1622">
        <f>C23/BL23</f>
        <v>0.35774507499875141</v>
      </c>
      <c r="D24" s="1635">
        <f>D23/BM23</f>
        <v>0.35909667026967973</v>
      </c>
      <c r="E24" s="1466"/>
      <c r="F24" s="1655">
        <f>F23/BL23</f>
        <v>0.11948038019746811</v>
      </c>
      <c r="G24" s="1807">
        <f>G23/BM23</f>
        <v>0.12030906910168934</v>
      </c>
      <c r="H24" s="1467"/>
      <c r="I24" s="1655">
        <f>I23/BL23</f>
        <v>2.9777240018725552E-2</v>
      </c>
      <c r="J24" s="1807">
        <f>J23/BM23</f>
        <v>3.2189027423759529E-2</v>
      </c>
      <c r="K24" s="1467"/>
      <c r="L24" s="1655">
        <f>L23/BL23</f>
        <v>0.17170497388372744</v>
      </c>
      <c r="M24" s="1807">
        <f>M23/BM23</f>
        <v>0.16952799545024072</v>
      </c>
      <c r="N24" s="1645"/>
      <c r="O24" s="1622">
        <f>O23/BL23</f>
        <v>9.0050087461603645E-3</v>
      </c>
      <c r="P24" s="1635">
        <f>P23/BM23</f>
        <v>8.9682698381682822E-3</v>
      </c>
      <c r="Q24" s="1632"/>
      <c r="R24" s="1622">
        <f>R23/BL23</f>
        <v>6.0283468045097544E-3</v>
      </c>
      <c r="S24" s="1635">
        <f>S23/BM23</f>
        <v>1.4157232317535597E-3</v>
      </c>
      <c r="T24" s="1632"/>
      <c r="U24" s="1622">
        <f>U23/BL23</f>
        <v>0.1808488101109611</v>
      </c>
      <c r="V24" s="1635">
        <f>V23/BM23</f>
        <v>0.1839574451754061</v>
      </c>
      <c r="W24" s="1466"/>
      <c r="X24" s="1233">
        <f>X23/BL23</f>
        <v>0.15449932223974175</v>
      </c>
      <c r="Y24" s="1688">
        <f>Y23/BM23</f>
        <v>0.15662125789566583</v>
      </c>
      <c r="Z24" s="1685"/>
      <c r="AA24" s="1233">
        <f>AA23/BL23</f>
        <v>2.6348805014441892E-2</v>
      </c>
      <c r="AB24" s="1694">
        <f>AB23/BM23</f>
        <v>2.7335634866560612E-2</v>
      </c>
      <c r="AC24" s="1645"/>
      <c r="AD24" s="1685">
        <f>AD23/BL23</f>
        <v>4.1386504696525987E-2</v>
      </c>
      <c r="AE24" s="1694">
        <f>AE23/BM23</f>
        <v>4.4292874590649713E-2</v>
      </c>
      <c r="AF24" s="1645"/>
      <c r="AG24" s="1622">
        <f>AG23/BL23</f>
        <v>4.7742274061387882E-3</v>
      </c>
      <c r="AH24" s="1635">
        <f>AH23/BM23</f>
        <v>6.0884071004457564E-3</v>
      </c>
      <c r="AI24" s="1712"/>
      <c r="AJ24" s="1729">
        <f>AJ23/BL23</f>
        <v>0.59978797276304741</v>
      </c>
      <c r="AK24" s="1688">
        <f>AK23/BM23</f>
        <v>0.60381939020610309</v>
      </c>
      <c r="AL24" s="1632"/>
      <c r="AM24" s="1730">
        <f>AM23/BL23</f>
        <v>3.3473224119960079E-3</v>
      </c>
      <c r="AN24" s="1731">
        <f>AN23/BM23</f>
        <v>5.3708476814398661E-3</v>
      </c>
      <c r="AO24" s="1632"/>
      <c r="AP24" s="1622">
        <f>AP23/BL23</f>
        <v>1.7092857818108504E-2</v>
      </c>
      <c r="AQ24" s="1635">
        <f>AQ23/BM23</f>
        <v>1.9242648952426205E-2</v>
      </c>
      <c r="AR24" s="1632"/>
      <c r="AS24" s="1622">
        <f>AS23/BL23</f>
        <v>0.17840660709303757</v>
      </c>
      <c r="AT24" s="1635">
        <f>AT23/BM23</f>
        <v>0.1735942203109026</v>
      </c>
      <c r="AU24" s="1632"/>
      <c r="AV24" s="1622">
        <f>AV23/BL23</f>
        <v>2.0970054258325894E-2</v>
      </c>
      <c r="AW24" s="1635">
        <f>AW23/BM23</f>
        <v>2.0336477650878725E-2</v>
      </c>
      <c r="AX24" s="1466"/>
      <c r="AY24" s="1622">
        <f>AY23/BL23</f>
        <v>0.10704865500450653</v>
      </c>
      <c r="AZ24" s="1635">
        <f>AZ23/BM23</f>
        <v>0.10875873994081428</v>
      </c>
      <c r="BA24" s="1466"/>
      <c r="BB24" s="1655">
        <f>BB23/BL23</f>
        <v>3.0239098191029167E-2</v>
      </c>
      <c r="BC24" s="1467">
        <f>BC23/BM23</f>
        <v>3.7075961159820904E-2</v>
      </c>
      <c r="BD24" s="1655">
        <f>BD23/BL23</f>
        <v>0</v>
      </c>
      <c r="BE24" s="1467">
        <f>BE23/BM23</f>
        <v>0</v>
      </c>
      <c r="BF24" s="1622">
        <f>BF23/BL23</f>
        <v>7.3346530650978098E-2</v>
      </c>
      <c r="BG24" s="1635">
        <f>BG23/BM23</f>
        <v>6.8877675257435184E-2</v>
      </c>
      <c r="BH24" s="1712"/>
      <c r="BI24" s="1788">
        <f>BI23/BL23</f>
        <v>0.40021202723695259</v>
      </c>
      <c r="BJ24" s="1635">
        <f>BJ23/BM23</f>
        <v>0.39618060979389685</v>
      </c>
      <c r="BK24" s="1712"/>
      <c r="BL24" s="1793">
        <f>BL23/BL23</f>
        <v>1</v>
      </c>
      <c r="BM24" s="1635">
        <f>BM23/BM23</f>
        <v>1</v>
      </c>
      <c r="BN24" s="1632"/>
      <c r="BO24" s="42"/>
      <c r="BP24" s="41"/>
      <c r="BQ24" s="41"/>
      <c r="BR24" s="41"/>
      <c r="BS24" s="41"/>
      <c r="BT24" s="41"/>
      <c r="BU24" s="41"/>
      <c r="BV24" s="41"/>
    </row>
    <row r="25" spans="2:76" ht="8.25" customHeight="1" x14ac:dyDescent="0.15">
      <c r="B25" s="39"/>
      <c r="C25" s="26"/>
      <c r="D25" s="27"/>
      <c r="E25" s="27"/>
      <c r="F25" s="103"/>
      <c r="G25" s="103"/>
      <c r="H25" s="103"/>
      <c r="I25" s="103"/>
      <c r="J25" s="103"/>
      <c r="K25" s="103"/>
      <c r="L25" s="103"/>
      <c r="M25" s="103"/>
      <c r="N25" s="103"/>
      <c r="O25" s="26"/>
      <c r="P25" s="26"/>
      <c r="Q25" s="27"/>
      <c r="R25" s="26"/>
      <c r="S25" s="26"/>
      <c r="T25" s="27"/>
      <c r="U25" s="26"/>
      <c r="V25" s="26"/>
      <c r="W25" s="26"/>
      <c r="X25" s="27"/>
      <c r="Y25" s="27"/>
      <c r="Z25" s="26"/>
      <c r="AA25" s="27"/>
      <c r="AB25" s="27"/>
      <c r="AC25" s="26"/>
      <c r="AD25" s="27"/>
      <c r="AE25" s="27"/>
      <c r="AF25" s="26"/>
      <c r="AG25" s="26"/>
      <c r="AH25" s="26"/>
      <c r="AI25" s="26"/>
      <c r="AJ25" s="26"/>
      <c r="AK25" s="26"/>
      <c r="AL25" s="26"/>
      <c r="AM25" s="40"/>
      <c r="AN25" s="40"/>
      <c r="AO25" s="27"/>
      <c r="AP25" s="26"/>
      <c r="AQ25" s="26"/>
      <c r="AR25" s="27"/>
      <c r="AS25" s="26"/>
      <c r="AT25" s="26"/>
      <c r="AU25" s="27"/>
      <c r="AV25" s="26"/>
      <c r="AW25" s="26"/>
      <c r="AX25" s="27"/>
      <c r="AY25" s="26"/>
      <c r="AZ25" s="26"/>
      <c r="BA25" s="27"/>
      <c r="BB25" s="107"/>
      <c r="BC25" s="108"/>
      <c r="BD25" s="109"/>
      <c r="BE25" s="109"/>
      <c r="BF25" s="26"/>
      <c r="BG25" s="26"/>
      <c r="BH25" s="27"/>
      <c r="BI25" s="26"/>
      <c r="BJ25" s="26"/>
      <c r="BK25" s="27"/>
      <c r="BL25" s="26"/>
      <c r="BM25" s="26"/>
      <c r="BN25" s="27"/>
      <c r="BO25" s="26"/>
      <c r="BP25" s="41"/>
      <c r="BQ25" s="41"/>
      <c r="BR25" s="41"/>
      <c r="BS25" s="41"/>
      <c r="BT25" s="41"/>
      <c r="BU25" s="41"/>
      <c r="BV25" s="41"/>
    </row>
    <row r="26" spans="2:76" x14ac:dyDescent="0.15">
      <c r="C26" s="56" t="s">
        <v>56</v>
      </c>
      <c r="D26" s="41"/>
      <c r="E26" s="41"/>
      <c r="F26" s="104"/>
      <c r="G26" s="104"/>
      <c r="H26" s="104"/>
      <c r="I26" s="104"/>
      <c r="J26" s="104"/>
      <c r="K26" s="104"/>
      <c r="L26" s="104"/>
      <c r="M26" s="104"/>
      <c r="N26" s="104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56" t="s">
        <v>62</v>
      </c>
      <c r="AN26" s="56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109"/>
      <c r="BC26" s="109"/>
      <c r="BD26" s="109"/>
      <c r="BE26" s="109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</row>
    <row r="27" spans="2:76" ht="15" customHeight="1" x14ac:dyDescent="0.15">
      <c r="C27" s="41"/>
      <c r="D27" s="41"/>
      <c r="E27" s="41"/>
      <c r="F27" s="104"/>
      <c r="G27" s="104"/>
      <c r="H27" s="104"/>
      <c r="I27" s="104"/>
      <c r="J27" s="104"/>
      <c r="K27" s="104"/>
      <c r="L27" s="104"/>
      <c r="M27" s="104"/>
      <c r="N27" s="104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1268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109"/>
      <c r="BC27" s="109"/>
      <c r="BD27" s="109"/>
      <c r="BE27" s="109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</row>
    <row r="28" spans="2:76" ht="15" customHeight="1" x14ac:dyDescent="0.15">
      <c r="C28" s="41"/>
      <c r="D28" s="41"/>
      <c r="E28" s="41"/>
      <c r="F28" s="104"/>
      <c r="G28" s="104"/>
      <c r="H28" s="104"/>
      <c r="I28" s="104"/>
      <c r="J28" s="104"/>
      <c r="K28" s="104"/>
      <c r="L28" s="104"/>
      <c r="M28" s="104"/>
      <c r="N28" s="104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109"/>
      <c r="BC28" s="109"/>
      <c r="BD28" s="109"/>
      <c r="BE28" s="109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</row>
    <row r="29" spans="2:76" ht="15" customHeight="1" x14ac:dyDescent="0.15">
      <c r="C29" s="41"/>
      <c r="D29" s="41"/>
      <c r="E29" s="41"/>
      <c r="F29" s="734"/>
      <c r="G29" s="41"/>
      <c r="H29" s="41"/>
      <c r="I29" s="41"/>
      <c r="J29" s="41"/>
      <c r="K29" s="41"/>
      <c r="L29" s="41"/>
      <c r="M29" s="104"/>
      <c r="N29" s="104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109"/>
      <c r="BC29" s="109"/>
      <c r="BD29" s="109"/>
      <c r="BE29" s="109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</row>
    <row r="30" spans="2:76" ht="15" customHeight="1" x14ac:dyDescent="0.15">
      <c r="C30" s="41"/>
      <c r="D30" s="41"/>
      <c r="E30" s="41"/>
      <c r="F30" s="104"/>
      <c r="G30" s="104"/>
      <c r="H30" s="104"/>
      <c r="I30" s="104"/>
      <c r="J30" s="104"/>
      <c r="K30" s="104"/>
      <c r="L30" s="104"/>
      <c r="M30" s="104"/>
      <c r="N30" s="104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1949"/>
      <c r="AD30" s="1949"/>
      <c r="AE30" s="1949"/>
      <c r="AF30" s="1949"/>
      <c r="AG30" s="1949"/>
      <c r="AH30" s="1949"/>
      <c r="AI30" s="1949"/>
      <c r="AJ30" s="1949"/>
      <c r="AK30" s="41"/>
      <c r="AL30" s="41"/>
      <c r="AM30" s="41"/>
      <c r="AN30" s="41"/>
      <c r="AO30" s="41"/>
      <c r="AP30" s="1949"/>
      <c r="AQ30" s="1949"/>
      <c r="AR30" s="41"/>
      <c r="AS30" s="1949"/>
      <c r="AT30" s="1949"/>
      <c r="AU30" s="41"/>
      <c r="AV30" s="41"/>
      <c r="AW30" s="41"/>
      <c r="AX30" s="41"/>
      <c r="AY30" s="41"/>
      <c r="AZ30" s="41"/>
      <c r="BA30" s="41"/>
      <c r="BB30" s="109"/>
      <c r="BC30" s="109"/>
      <c r="BD30" s="109"/>
      <c r="BE30" s="109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</row>
    <row r="31" spans="2:76" ht="15" customHeight="1" x14ac:dyDescent="0.15">
      <c r="C31" s="41"/>
      <c r="D31" s="41"/>
      <c r="E31" s="41"/>
      <c r="F31" s="104"/>
      <c r="G31" s="104"/>
      <c r="H31" s="104"/>
      <c r="I31" s="104"/>
      <c r="J31" s="104"/>
      <c r="K31" s="104"/>
      <c r="L31" s="104"/>
      <c r="M31" s="104"/>
      <c r="N31" s="104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1949"/>
      <c r="AD31" s="1949"/>
      <c r="AE31" s="1949"/>
      <c r="AF31" s="1949"/>
      <c r="AG31" s="1949"/>
      <c r="AH31" s="1949"/>
      <c r="AI31" s="1949"/>
      <c r="AJ31" s="1949"/>
      <c r="AK31" s="41"/>
      <c r="AL31" s="41"/>
      <c r="AM31" s="41"/>
      <c r="AN31" s="41"/>
      <c r="AO31" s="41"/>
      <c r="AP31" s="1949"/>
      <c r="AQ31" s="1949"/>
      <c r="AR31" s="41"/>
      <c r="AS31" s="1949"/>
      <c r="AT31" s="1949"/>
      <c r="AU31" s="41"/>
      <c r="AV31" s="41"/>
      <c r="AW31" s="41"/>
      <c r="AX31" s="41"/>
      <c r="AY31" s="41"/>
      <c r="AZ31" s="41"/>
      <c r="BA31" s="41"/>
      <c r="BB31" s="109"/>
      <c r="BC31" s="109"/>
      <c r="BD31" s="109"/>
      <c r="BE31" s="1949"/>
      <c r="BF31" s="1949"/>
      <c r="BG31" s="1949"/>
      <c r="BH31" s="1949"/>
      <c r="BI31" s="1949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</row>
    <row r="32" spans="2:76" ht="15" customHeight="1" x14ac:dyDescent="0.15">
      <c r="C32" s="41"/>
      <c r="D32" s="41"/>
      <c r="E32" s="41"/>
      <c r="F32" s="104"/>
      <c r="G32" s="104"/>
      <c r="H32" s="104"/>
      <c r="I32" s="104"/>
      <c r="J32" s="104"/>
      <c r="K32" s="104"/>
      <c r="L32" s="104"/>
      <c r="M32" s="104"/>
      <c r="N32" s="104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1949"/>
      <c r="AD32" s="1949"/>
      <c r="AE32" s="1949"/>
      <c r="AF32" s="1949"/>
      <c r="AG32" s="1949"/>
      <c r="AH32" s="1949"/>
      <c r="AI32" s="1949"/>
      <c r="AJ32" s="1949"/>
      <c r="AK32" s="41"/>
      <c r="AL32" s="41"/>
      <c r="AM32" s="41"/>
      <c r="AN32" s="41"/>
      <c r="AO32" s="41"/>
      <c r="AP32" s="1949"/>
      <c r="AQ32" s="1949"/>
      <c r="AR32" s="41"/>
      <c r="AS32" s="1949"/>
      <c r="AT32" s="1949"/>
      <c r="AU32" s="41"/>
      <c r="AV32" s="41"/>
      <c r="AW32" s="41"/>
      <c r="AX32" s="41"/>
      <c r="AY32" s="41"/>
      <c r="AZ32" s="41"/>
      <c r="BA32" s="41"/>
      <c r="BB32" s="109"/>
      <c r="BC32" s="109"/>
      <c r="BD32" s="109"/>
      <c r="BE32" s="1949"/>
      <c r="BF32" s="1949"/>
      <c r="BG32" s="1949"/>
      <c r="BH32" s="1949"/>
      <c r="BI32" s="1949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</row>
    <row r="33" spans="2:78" ht="15" customHeight="1" x14ac:dyDescent="0.15">
      <c r="C33" s="41"/>
      <c r="D33" s="41"/>
      <c r="E33" s="41"/>
      <c r="F33" s="104"/>
      <c r="G33" s="104"/>
      <c r="H33" s="104"/>
      <c r="I33" s="104"/>
      <c r="J33" s="104"/>
      <c r="K33" s="104"/>
      <c r="L33" s="104"/>
      <c r="M33" s="104"/>
      <c r="N33" s="104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1949"/>
      <c r="AD33" s="1949"/>
      <c r="AE33" s="1949"/>
      <c r="AF33" s="1949"/>
      <c r="AG33" s="1949"/>
      <c r="AH33" s="1949"/>
      <c r="AI33" s="1949"/>
      <c r="AJ33" s="1949"/>
      <c r="AK33" s="41"/>
      <c r="AL33" s="41"/>
      <c r="AM33" s="41"/>
      <c r="AN33" s="41"/>
      <c r="AO33" s="41"/>
      <c r="AP33" s="1949"/>
      <c r="AQ33" s="1949"/>
      <c r="AR33" s="41"/>
      <c r="AS33" s="1949"/>
      <c r="AT33" s="1949"/>
      <c r="AU33" s="41"/>
      <c r="AV33" s="41"/>
      <c r="AW33" s="41"/>
      <c r="AX33" s="41"/>
      <c r="AY33" s="41"/>
      <c r="AZ33" s="41"/>
      <c r="BA33" s="41"/>
      <c r="BB33" s="109"/>
      <c r="BC33" s="109"/>
      <c r="BD33" s="109"/>
      <c r="BE33" s="1949"/>
      <c r="BF33" s="1949"/>
      <c r="BG33" s="1949"/>
      <c r="BH33" s="1949"/>
      <c r="BI33" s="1949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</row>
    <row r="34" spans="2:78" ht="24.75" customHeight="1" x14ac:dyDescent="0.15">
      <c r="C34" s="41"/>
      <c r="D34" s="41"/>
      <c r="E34" s="41"/>
      <c r="F34" s="104"/>
      <c r="G34" s="104"/>
      <c r="H34" s="104"/>
      <c r="I34" s="104"/>
      <c r="J34" s="104"/>
      <c r="K34" s="104"/>
      <c r="L34" s="104"/>
      <c r="M34" s="104"/>
      <c r="N34" s="10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1949"/>
      <c r="AD34" s="1949"/>
      <c r="AE34" s="1949"/>
      <c r="AF34" s="1949"/>
      <c r="AG34" s="1949"/>
      <c r="AH34" s="1949"/>
      <c r="AI34" s="1949"/>
      <c r="AJ34" s="1949"/>
      <c r="AK34" s="41"/>
      <c r="AL34" s="41"/>
      <c r="AM34" s="41"/>
      <c r="AN34" s="41"/>
      <c r="AO34" s="41"/>
      <c r="AP34" s="1949"/>
      <c r="AQ34" s="1949"/>
      <c r="AR34" s="41"/>
      <c r="AS34" s="1949"/>
      <c r="AT34" s="1949"/>
      <c r="AU34" s="41"/>
      <c r="AV34" s="41"/>
      <c r="AW34" s="41"/>
      <c r="AX34" s="41"/>
      <c r="AY34" s="41"/>
      <c r="AZ34" s="41"/>
      <c r="BA34" s="41"/>
      <c r="BB34" s="109"/>
      <c r="BC34" s="109"/>
      <c r="BD34" s="109"/>
      <c r="BE34" s="1949"/>
      <c r="BF34" s="1949"/>
      <c r="BG34" s="1949"/>
      <c r="BH34" s="1949"/>
      <c r="BI34" s="1949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</row>
    <row r="35" spans="2:78" ht="15" customHeight="1" x14ac:dyDescent="0.15">
      <c r="B35" s="1960"/>
      <c r="C35" s="1960"/>
      <c r="D35" s="1960"/>
      <c r="E35" s="1960"/>
      <c r="F35" s="1960"/>
      <c r="G35" s="1960"/>
      <c r="H35" s="1960"/>
      <c r="I35" s="1960"/>
      <c r="J35" s="1960"/>
      <c r="K35" s="1960"/>
      <c r="L35" s="1960"/>
      <c r="M35" s="1960"/>
      <c r="N35" s="1960"/>
      <c r="O35" s="1960"/>
      <c r="P35" s="1960"/>
      <c r="Q35" s="1960"/>
      <c r="R35" s="1960"/>
      <c r="S35" s="1960"/>
      <c r="T35" s="1960"/>
      <c r="U35" s="1960"/>
      <c r="V35" s="1960"/>
      <c r="W35" s="1960"/>
      <c r="X35" s="1960"/>
      <c r="Y35" s="1960"/>
      <c r="Z35" s="1960"/>
      <c r="AA35" s="1960"/>
      <c r="AB35" s="1960"/>
      <c r="AC35" s="1960"/>
      <c r="AD35" s="1960"/>
      <c r="AE35" s="1960"/>
      <c r="AF35" s="1960"/>
      <c r="AG35" s="1960"/>
      <c r="AH35" s="1960"/>
      <c r="AI35" s="1960"/>
      <c r="AJ35" s="1960"/>
      <c r="AK35" s="1960"/>
      <c r="AL35" s="1960"/>
      <c r="AM35" s="1960"/>
      <c r="AN35" s="1960"/>
      <c r="AO35" s="1960"/>
      <c r="AP35" s="1960"/>
      <c r="AQ35" s="1960"/>
      <c r="AR35" s="1960"/>
      <c r="AS35" s="1960"/>
      <c r="AT35" s="1960"/>
      <c r="AU35" s="1960"/>
      <c r="AV35" s="1960"/>
      <c r="AW35" s="1960"/>
      <c r="AX35" s="1960"/>
      <c r="AY35" s="1960"/>
      <c r="AZ35" s="1960"/>
      <c r="BA35" s="1960"/>
      <c r="BB35" s="1960"/>
      <c r="BC35" s="1960"/>
      <c r="BD35" s="1960"/>
      <c r="BE35" s="1960"/>
      <c r="BF35" s="1960"/>
      <c r="BG35" s="1960"/>
      <c r="BH35" s="1960"/>
      <c r="BI35" s="1960"/>
      <c r="BJ35" s="1960"/>
      <c r="BK35" s="1960"/>
      <c r="BL35" s="1960"/>
      <c r="BM35" s="1960"/>
      <c r="BN35" s="1960"/>
      <c r="BO35" s="1960"/>
      <c r="BP35" s="1960"/>
      <c r="BQ35" s="1960"/>
      <c r="BR35" s="1960"/>
      <c r="BS35" s="1960"/>
      <c r="BT35" s="1960"/>
      <c r="BU35" s="1960"/>
      <c r="BV35" s="1960"/>
      <c r="BW35" s="1960"/>
      <c r="BX35" s="1960"/>
      <c r="BY35" s="1960"/>
      <c r="BZ35" s="1960"/>
    </row>
    <row r="36" spans="2:78" ht="15" customHeight="1" x14ac:dyDescent="0.15">
      <c r="C36" s="41"/>
      <c r="D36" s="41"/>
      <c r="E36" s="41"/>
      <c r="F36" s="104"/>
      <c r="G36" s="104"/>
      <c r="H36" s="104"/>
      <c r="I36" s="104"/>
      <c r="J36" s="104"/>
      <c r="K36" s="104"/>
      <c r="M36" s="104"/>
      <c r="N36" s="104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1949"/>
      <c r="AD36" s="1949"/>
      <c r="AE36" s="1949"/>
      <c r="AF36" s="1949"/>
      <c r="AG36" s="1949"/>
      <c r="AH36" s="1949"/>
      <c r="AI36" s="1949"/>
      <c r="AJ36" s="1949"/>
      <c r="AK36" s="41"/>
      <c r="AL36" s="41"/>
      <c r="AM36" s="41"/>
      <c r="AN36" s="41"/>
      <c r="AO36" s="41"/>
      <c r="AP36" s="1949"/>
      <c r="AQ36" s="1949"/>
      <c r="AR36" s="41"/>
      <c r="AS36" s="1949"/>
      <c r="AT36" s="1949"/>
      <c r="AU36" s="41"/>
      <c r="AV36" s="41"/>
      <c r="AW36" s="41"/>
      <c r="AX36" s="41"/>
      <c r="AY36" s="41"/>
      <c r="AZ36" s="41"/>
      <c r="BA36" s="41"/>
      <c r="BB36" s="109"/>
      <c r="BC36" s="109"/>
      <c r="BD36" s="109"/>
      <c r="BE36" s="1949"/>
      <c r="BF36" s="1949"/>
      <c r="BG36" s="1949"/>
      <c r="BH36" s="1949"/>
      <c r="BI36" s="1949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</row>
    <row r="37" spans="2:78" ht="15" customHeight="1" x14ac:dyDescent="0.15">
      <c r="C37" s="41"/>
      <c r="D37" s="41"/>
      <c r="E37" s="41"/>
      <c r="F37" s="104"/>
      <c r="G37" s="104"/>
      <c r="H37" s="104"/>
      <c r="I37" s="104"/>
      <c r="J37" s="104"/>
      <c r="K37" s="104"/>
      <c r="L37" s="104"/>
      <c r="M37" s="104"/>
      <c r="N37" s="104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1949"/>
      <c r="AD37" s="1949"/>
      <c r="AE37" s="1949"/>
      <c r="AF37" s="1949"/>
      <c r="AG37" s="1949"/>
      <c r="AH37" s="1949"/>
      <c r="AI37" s="1949"/>
      <c r="AJ37" s="1949"/>
      <c r="AK37" s="41"/>
      <c r="AL37" s="41"/>
      <c r="AM37" s="41"/>
      <c r="AN37" s="41"/>
      <c r="AO37" s="41"/>
      <c r="AP37" s="1949"/>
      <c r="AQ37" s="1949"/>
      <c r="AR37" s="41"/>
      <c r="AS37" s="1949"/>
      <c r="AT37" s="1949"/>
      <c r="AU37" s="41"/>
      <c r="AV37" s="41"/>
      <c r="AW37" s="41"/>
      <c r="AX37" s="41"/>
      <c r="AY37" s="41"/>
      <c r="AZ37" s="41"/>
      <c r="BA37" s="41"/>
      <c r="BB37" s="109"/>
      <c r="BC37" s="109"/>
      <c r="BD37" s="109"/>
      <c r="BE37" s="1949"/>
      <c r="BF37" s="1949"/>
      <c r="BG37" s="1949"/>
      <c r="BH37" s="1949"/>
      <c r="BI37" s="1949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</row>
    <row r="38" spans="2:78" ht="15" customHeight="1" x14ac:dyDescent="0.15">
      <c r="C38" s="41"/>
      <c r="D38" s="41"/>
      <c r="E38" s="41"/>
      <c r="F38" s="104"/>
      <c r="G38" s="104"/>
      <c r="H38" s="104"/>
      <c r="I38" s="104"/>
      <c r="J38" s="104"/>
      <c r="K38" s="104"/>
      <c r="L38" s="104"/>
      <c r="M38" s="104"/>
      <c r="N38" s="104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1949"/>
      <c r="AD38" s="1949"/>
      <c r="AE38" s="1949"/>
      <c r="AF38" s="1949"/>
      <c r="AG38" s="1949"/>
      <c r="AH38" s="1949"/>
      <c r="AI38" s="1949"/>
      <c r="AJ38" s="1949"/>
      <c r="AK38" s="41"/>
      <c r="AL38" s="41"/>
      <c r="AM38" s="41"/>
      <c r="AN38" s="41"/>
      <c r="AO38" s="41"/>
      <c r="AP38" s="1949"/>
      <c r="AQ38" s="1949"/>
      <c r="AR38" s="41"/>
      <c r="AS38" s="1949"/>
      <c r="AT38" s="1949"/>
      <c r="AU38" s="41"/>
      <c r="AV38" s="41"/>
      <c r="AW38" s="41"/>
      <c r="AX38" s="41"/>
      <c r="AY38" s="41"/>
      <c r="AZ38" s="41"/>
      <c r="BA38" s="41"/>
      <c r="BB38" s="109"/>
      <c r="BC38" s="109"/>
      <c r="BD38" s="109"/>
      <c r="BE38" s="1949"/>
      <c r="BF38" s="1949"/>
      <c r="BG38" s="1949"/>
      <c r="BH38" s="1949"/>
      <c r="BI38" s="1949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</row>
    <row r="39" spans="2:78" ht="15" customHeight="1" x14ac:dyDescent="0.15">
      <c r="C39" s="41"/>
      <c r="D39" s="41"/>
      <c r="E39" s="41"/>
      <c r="F39" s="104"/>
      <c r="G39" s="104"/>
      <c r="H39" s="104"/>
      <c r="I39" s="104"/>
      <c r="J39" s="104"/>
      <c r="K39" s="104"/>
      <c r="L39" s="104"/>
      <c r="M39" s="104"/>
      <c r="N39" s="104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1949"/>
      <c r="AD39" s="1949"/>
      <c r="AE39" s="1949"/>
      <c r="AF39" s="1949"/>
      <c r="AG39" s="1949"/>
      <c r="AH39" s="1949"/>
      <c r="AI39" s="1949"/>
      <c r="AJ39" s="1949"/>
      <c r="AK39" s="41"/>
      <c r="AL39" s="41"/>
      <c r="AM39" s="41"/>
      <c r="AN39" s="41"/>
      <c r="AO39" s="41"/>
      <c r="AP39" s="1949"/>
      <c r="AQ39" s="1949"/>
      <c r="AR39" s="41"/>
      <c r="AS39" s="1949"/>
      <c r="AT39" s="1949"/>
      <c r="AU39" s="41"/>
      <c r="AV39" s="41"/>
      <c r="AW39" s="41"/>
      <c r="AX39" s="41"/>
      <c r="AY39" s="41"/>
      <c r="AZ39" s="41"/>
      <c r="BA39" s="41"/>
      <c r="BB39" s="109"/>
      <c r="BC39" s="109"/>
      <c r="BD39" s="109"/>
      <c r="BE39" s="1949"/>
      <c r="BF39" s="1949"/>
      <c r="BG39" s="1949"/>
      <c r="BH39" s="1949"/>
      <c r="BI39" s="1949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</row>
    <row r="40" spans="2:78" ht="15" customHeight="1" x14ac:dyDescent="0.15">
      <c r="C40" s="41"/>
      <c r="D40" s="41"/>
      <c r="E40" s="41"/>
      <c r="F40" s="104"/>
      <c r="G40" s="104"/>
      <c r="H40" s="104"/>
      <c r="I40" s="104"/>
      <c r="J40" s="104"/>
      <c r="K40" s="104"/>
      <c r="L40" s="104"/>
      <c r="M40" s="104"/>
      <c r="N40" s="104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1949"/>
      <c r="AD40" s="1949"/>
      <c r="AE40" s="1949"/>
      <c r="AF40" s="1949"/>
      <c r="AG40" s="1949"/>
      <c r="AH40" s="1949"/>
      <c r="AI40" s="1949"/>
      <c r="AJ40" s="1949"/>
      <c r="AK40" s="41"/>
      <c r="AL40" s="41"/>
      <c r="AM40" s="41"/>
      <c r="AN40" s="41"/>
      <c r="AO40" s="41"/>
      <c r="AP40" s="1949"/>
      <c r="AQ40" s="1949"/>
      <c r="AR40" s="41"/>
      <c r="AS40" s="1949"/>
      <c r="AT40" s="1949"/>
      <c r="AU40" s="41"/>
      <c r="AV40" s="41"/>
      <c r="AW40" s="41"/>
      <c r="AX40" s="41"/>
      <c r="AY40" s="41"/>
      <c r="AZ40" s="41"/>
      <c r="BA40" s="41"/>
      <c r="BB40" s="109"/>
      <c r="BC40" s="109"/>
      <c r="BD40" s="109"/>
      <c r="BE40" s="1949"/>
      <c r="BF40" s="1949"/>
      <c r="BG40" s="1949"/>
      <c r="BH40" s="1949"/>
      <c r="BI40" s="1949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</row>
    <row r="41" spans="2:78" ht="15" customHeight="1" x14ac:dyDescent="0.15">
      <c r="C41" s="41"/>
      <c r="D41" s="41"/>
      <c r="E41" s="41"/>
      <c r="F41" s="104"/>
      <c r="G41" s="104"/>
      <c r="H41" s="104"/>
      <c r="I41" s="104"/>
      <c r="J41" s="104"/>
      <c r="K41" s="104"/>
      <c r="L41" s="104"/>
      <c r="M41" s="104"/>
      <c r="N41" s="104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1949"/>
      <c r="AD41" s="1949"/>
      <c r="AE41" s="1949"/>
      <c r="AF41" s="1949"/>
      <c r="AG41" s="1949"/>
      <c r="AH41" s="1949"/>
      <c r="AI41" s="1949"/>
      <c r="AJ41" s="1949"/>
      <c r="AK41" s="41"/>
      <c r="AL41" s="41"/>
      <c r="AM41" s="41"/>
      <c r="AN41" s="41"/>
      <c r="AO41" s="41"/>
      <c r="AP41" s="1949"/>
      <c r="AQ41" s="1949"/>
      <c r="AR41" s="41"/>
      <c r="AS41" s="1949"/>
      <c r="AT41" s="1949"/>
      <c r="AU41" s="41"/>
      <c r="AV41" s="41"/>
      <c r="AW41" s="41"/>
      <c r="AX41" s="41"/>
      <c r="AY41" s="41"/>
      <c r="AZ41" s="41"/>
      <c r="BA41" s="41"/>
      <c r="BB41" s="109"/>
      <c r="BC41" s="109"/>
      <c r="BD41" s="109"/>
      <c r="BE41" s="1949"/>
      <c r="BF41" s="1949"/>
      <c r="BG41" s="1949"/>
      <c r="BH41" s="1949"/>
      <c r="BI41" s="1949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</row>
    <row r="42" spans="2:78" x14ac:dyDescent="0.15">
      <c r="C42" s="41"/>
      <c r="D42" s="41"/>
      <c r="E42" s="41"/>
      <c r="F42" s="104"/>
      <c r="G42" s="104"/>
      <c r="H42" s="104"/>
      <c r="I42" s="104"/>
      <c r="J42" s="104"/>
      <c r="K42" s="104"/>
      <c r="L42" s="104"/>
      <c r="M42" s="104"/>
      <c r="N42" s="104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1949"/>
      <c r="AD42" s="1949"/>
      <c r="AE42" s="1949"/>
      <c r="AF42" s="1949"/>
      <c r="AG42" s="1949"/>
      <c r="AH42" s="1949"/>
      <c r="AI42" s="1949"/>
      <c r="AJ42" s="1949"/>
      <c r="AK42" s="41"/>
      <c r="AL42" s="41"/>
      <c r="AM42" s="41"/>
      <c r="AN42" s="41"/>
      <c r="AO42" s="41"/>
      <c r="AP42" s="1949"/>
      <c r="AQ42" s="1949"/>
      <c r="AR42" s="41"/>
      <c r="AS42" s="1949"/>
      <c r="AT42" s="1949"/>
      <c r="AU42" s="41"/>
      <c r="AV42" s="41"/>
      <c r="AW42" s="41"/>
      <c r="AX42" s="41"/>
      <c r="AY42" s="41"/>
      <c r="AZ42" s="41"/>
      <c r="BA42" s="41"/>
      <c r="BB42" s="109"/>
      <c r="BC42" s="109"/>
      <c r="BD42" s="109"/>
      <c r="BE42" s="1949"/>
      <c r="BF42" s="1949"/>
      <c r="BG42" s="1949"/>
      <c r="BH42" s="1949"/>
      <c r="BI42" s="1949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</row>
    <row r="43" spans="2:78" x14ac:dyDescent="0.15">
      <c r="C43" s="41"/>
      <c r="D43" s="41"/>
      <c r="E43" s="41"/>
      <c r="F43" s="104"/>
      <c r="G43" s="104"/>
      <c r="H43" s="104"/>
      <c r="I43" s="104"/>
      <c r="J43" s="104"/>
      <c r="K43" s="104"/>
      <c r="L43" s="104"/>
      <c r="M43" s="104"/>
      <c r="N43" s="104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1949"/>
      <c r="AD43" s="1949"/>
      <c r="AE43" s="1949"/>
      <c r="AF43" s="1949"/>
      <c r="AG43" s="1949"/>
      <c r="AH43" s="1949"/>
      <c r="AI43" s="1949"/>
      <c r="AJ43" s="1949"/>
      <c r="AK43" s="41"/>
      <c r="AL43" s="41"/>
      <c r="AM43" s="41"/>
      <c r="AN43" s="41"/>
      <c r="AO43" s="41"/>
      <c r="AP43" s="1949"/>
      <c r="AQ43" s="1949"/>
      <c r="AR43" s="41"/>
      <c r="AS43" s="1949"/>
      <c r="AT43" s="1949"/>
      <c r="AU43" s="41"/>
      <c r="AV43" s="41"/>
      <c r="AW43" s="41"/>
      <c r="AX43" s="41"/>
      <c r="AY43" s="41"/>
      <c r="AZ43" s="41"/>
      <c r="BA43" s="41"/>
      <c r="BB43" s="109"/>
      <c r="BC43" s="109"/>
      <c r="BD43" s="109"/>
      <c r="BE43" s="1949"/>
      <c r="BF43" s="1949"/>
      <c r="BG43" s="1949"/>
      <c r="BH43" s="1949"/>
      <c r="BI43" s="1949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</row>
    <row r="44" spans="2:78" x14ac:dyDescent="0.15">
      <c r="C44" s="41"/>
      <c r="D44" s="41"/>
      <c r="E44" s="41"/>
      <c r="F44" s="104"/>
      <c r="G44" s="104"/>
      <c r="H44" s="104"/>
      <c r="I44" s="104"/>
      <c r="J44" s="104"/>
      <c r="K44" s="104"/>
      <c r="L44" s="104"/>
      <c r="M44" s="104"/>
      <c r="N44" s="104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1949"/>
      <c r="AD44" s="1949"/>
      <c r="AE44" s="1949"/>
      <c r="AF44" s="1949"/>
      <c r="AG44" s="1949"/>
      <c r="AH44" s="1949"/>
      <c r="AI44" s="1949"/>
      <c r="AJ44" s="1949"/>
      <c r="AK44" s="41"/>
      <c r="AL44" s="41"/>
      <c r="AM44" s="41"/>
      <c r="AN44" s="41"/>
      <c r="AO44" s="41"/>
      <c r="AP44" s="1949"/>
      <c r="AQ44" s="1949"/>
      <c r="AR44" s="41"/>
      <c r="AS44" s="1949"/>
      <c r="AT44" s="1949"/>
      <c r="AU44" s="41"/>
      <c r="AV44" s="41"/>
      <c r="AW44" s="41"/>
      <c r="AX44" s="41"/>
      <c r="AY44" s="41"/>
      <c r="AZ44" s="41"/>
      <c r="BA44" s="41"/>
      <c r="BB44" s="109"/>
      <c r="BC44" s="109"/>
      <c r="BD44" s="109"/>
      <c r="BE44" s="1949"/>
      <c r="BF44" s="1949"/>
      <c r="BG44" s="1949"/>
      <c r="BH44" s="1949"/>
      <c r="BI44" s="1949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</row>
    <row r="45" spans="2:78" x14ac:dyDescent="0.15">
      <c r="C45" s="41"/>
      <c r="D45" s="41"/>
      <c r="E45" s="41"/>
      <c r="F45" s="104"/>
      <c r="G45" s="104"/>
      <c r="H45" s="104"/>
      <c r="I45" s="104"/>
      <c r="J45" s="104"/>
      <c r="K45" s="104"/>
      <c r="L45" s="104"/>
      <c r="M45" s="104"/>
      <c r="N45" s="104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109"/>
      <c r="BC45" s="109"/>
      <c r="BD45" s="109"/>
      <c r="BE45" s="1949"/>
      <c r="BF45" s="1949"/>
      <c r="BG45" s="1949"/>
      <c r="BH45" s="1949"/>
      <c r="BI45" s="1949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</row>
    <row r="46" spans="2:78" x14ac:dyDescent="0.15">
      <c r="C46" s="41"/>
      <c r="D46" s="41"/>
      <c r="E46" s="41"/>
      <c r="O46" s="41"/>
      <c r="P46" s="41"/>
      <c r="Q46" s="41"/>
      <c r="R46" s="41"/>
      <c r="S46" s="41"/>
      <c r="T46" s="41"/>
      <c r="U46" s="41"/>
      <c r="V46" s="41"/>
      <c r="W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109"/>
      <c r="BC46" s="109"/>
      <c r="BD46" s="109"/>
      <c r="BE46" s="109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</row>
  </sheetData>
  <customSheetViews>
    <customSheetView guid="{F8ADF7E6-8DB2-4DD5-B904-29E1BA2DF5FE}" showPageBreaks="1" printArea="1" hiddenColumns="1" view="pageBreakPreview" showRuler="0">
      <selection activeCell="O17" sqref="O17"/>
      <colBreaks count="2" manualBreakCount="2">
        <brk id="29" min="1" max="26" man="1"/>
        <brk id="44" min="1" max="26" man="1"/>
      </colBreaks>
      <pageMargins left="0.32" right="0.19685039370078741" top="0.78740157480314965" bottom="0.78740157480314965" header="0.39370078740157483" footer="0.39370078740157483"/>
      <pageSetup paperSize="9" scale="67" orientation="landscape" r:id="rId1"/>
      <headerFooter alignWithMargins="0">
        <oddHeader>&amp;L&amp;"ＭＳ ゴシック,標準"&amp;18平成19年度普通会計決算歳入一覧</oddHeader>
      </headerFooter>
    </customSheetView>
  </customSheetViews>
  <mergeCells count="79">
    <mergeCell ref="BN4:BN5"/>
    <mergeCell ref="BK4:BK5"/>
    <mergeCell ref="BL4:BL5"/>
    <mergeCell ref="BM4:BM5"/>
    <mergeCell ref="BL3:BN3"/>
    <mergeCell ref="BI3:BK3"/>
    <mergeCell ref="BJ4:BJ5"/>
    <mergeCell ref="BI4:BI5"/>
    <mergeCell ref="AP4:AP5"/>
    <mergeCell ref="AR4:AR5"/>
    <mergeCell ref="AP3:AR3"/>
    <mergeCell ref="AQ4:AQ5"/>
    <mergeCell ref="AY3:BE3"/>
    <mergeCell ref="AX4:AX5"/>
    <mergeCell ref="BD4:BE4"/>
    <mergeCell ref="BA4:BA5"/>
    <mergeCell ref="AZ4:AZ5"/>
    <mergeCell ref="AY4:AY5"/>
    <mergeCell ref="AV3:AX3"/>
    <mergeCell ref="AV4:AV5"/>
    <mergeCell ref="BB4:BC4"/>
    <mergeCell ref="AW4:AW5"/>
    <mergeCell ref="AU4:AU5"/>
    <mergeCell ref="AS3:AU3"/>
    <mergeCell ref="AS4:AS5"/>
    <mergeCell ref="AT4:AT5"/>
    <mergeCell ref="BF3:BH3"/>
    <mergeCell ref="BH4:BH5"/>
    <mergeCell ref="BF4:BF5"/>
    <mergeCell ref="BG4:BG5"/>
    <mergeCell ref="AO4:AO5"/>
    <mergeCell ref="AF4:AF5"/>
    <mergeCell ref="AJ4:AJ5"/>
    <mergeCell ref="AI4:AI5"/>
    <mergeCell ref="AK4:AK5"/>
    <mergeCell ref="AL4:AL5"/>
    <mergeCell ref="AH4:AH5"/>
    <mergeCell ref="AG4:AG5"/>
    <mergeCell ref="AM4:AM5"/>
    <mergeCell ref="AN4:AN5"/>
    <mergeCell ref="AA4:AB4"/>
    <mergeCell ref="W4:W5"/>
    <mergeCell ref="AG3:AI3"/>
    <mergeCell ref="U3:AC3"/>
    <mergeCell ref="AD3:AF3"/>
    <mergeCell ref="AD4:AD5"/>
    <mergeCell ref="AE4:AE5"/>
    <mergeCell ref="L4:L5"/>
    <mergeCell ref="M4:M5"/>
    <mergeCell ref="AJ3:AL3"/>
    <mergeCell ref="G4:G5"/>
    <mergeCell ref="H4:H5"/>
    <mergeCell ref="I4:I5"/>
    <mergeCell ref="O4:O5"/>
    <mergeCell ref="P4:P5"/>
    <mergeCell ref="N4:N5"/>
    <mergeCell ref="R4:R5"/>
    <mergeCell ref="S4:S5"/>
    <mergeCell ref="U4:U5"/>
    <mergeCell ref="V4:V5"/>
    <mergeCell ref="Q4:Q5"/>
    <mergeCell ref="T4:T5"/>
    <mergeCell ref="X4:Y4"/>
    <mergeCell ref="B35:T35"/>
    <mergeCell ref="U35:AL35"/>
    <mergeCell ref="AM35:BE35"/>
    <mergeCell ref="BF35:BZ35"/>
    <mergeCell ref="AM3:AO3"/>
    <mergeCell ref="C3:N3"/>
    <mergeCell ref="J4:J5"/>
    <mergeCell ref="C4:C5"/>
    <mergeCell ref="D4:D5"/>
    <mergeCell ref="E4:E5"/>
    <mergeCell ref="K4:K5"/>
    <mergeCell ref="F4:F5"/>
    <mergeCell ref="AC4:AC5"/>
    <mergeCell ref="Z4:Z5"/>
    <mergeCell ref="R3:T3"/>
    <mergeCell ref="O3:Q3"/>
  </mergeCells>
  <phoneticPr fontId="2"/>
  <pageMargins left="0.62992125984251968" right="0" top="0.78740157480314965" bottom="0.59055118110236227" header="0.51181102362204722" footer="0.11811023622047245"/>
  <pageSetup paperSize="9" scale="60" fitToWidth="0" orientation="landscape" r:id="rId2"/>
  <headerFooter alignWithMargins="0"/>
  <colBreaks count="3" manualBreakCount="3">
    <brk id="20" max="30" man="1"/>
    <brk id="38" max="30" man="1"/>
    <brk id="57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view="pageBreakPreview" topLeftCell="A2" zoomScale="60" zoomScaleNormal="55" workbookViewId="0">
      <selection activeCell="B2" sqref="B2"/>
    </sheetView>
  </sheetViews>
  <sheetFormatPr defaultRowHeight="14.25" x14ac:dyDescent="0.15"/>
  <cols>
    <col min="1" max="1" width="1.625" style="13" customWidth="1"/>
    <col min="2" max="2" width="10.625" style="13" customWidth="1"/>
    <col min="3" max="4" width="12.625" style="13" customWidth="1"/>
    <col min="5" max="5" width="8.625" style="13" customWidth="1"/>
    <col min="6" max="7" width="10.625" style="13" customWidth="1"/>
    <col min="8" max="9" width="12.625" style="13" customWidth="1"/>
    <col min="10" max="10" width="8.625" style="13" customWidth="1"/>
    <col min="11" max="12" width="12.625" style="13" customWidth="1"/>
    <col min="13" max="13" width="8.625" style="13" customWidth="1"/>
    <col min="14" max="17" width="12.75" style="13" customWidth="1"/>
    <col min="18" max="19" width="9.875" style="13" customWidth="1"/>
    <col min="20" max="21" width="14.625" style="13" customWidth="1"/>
    <col min="22" max="22" width="8.625" style="13" customWidth="1"/>
    <col min="23" max="24" width="12.625" style="13" customWidth="1"/>
    <col min="25" max="25" width="8.625" style="13" customWidth="1"/>
    <col min="26" max="27" width="12.625" style="13" customWidth="1"/>
    <col min="28" max="28" width="8.625" style="13" customWidth="1"/>
    <col min="29" max="30" width="12.625" style="13" customWidth="1"/>
    <col min="31" max="31" width="8.625" style="13" customWidth="1"/>
    <col min="32" max="33" width="12.625" style="13" customWidth="1"/>
    <col min="34" max="34" width="8.75" style="13" customWidth="1"/>
    <col min="35" max="36" width="12.625" style="13" customWidth="1"/>
    <col min="37" max="37" width="8.5" style="13" customWidth="1"/>
    <col min="38" max="41" width="12.625" style="13" customWidth="1"/>
    <col min="42" max="42" width="8.625" style="13" customWidth="1"/>
    <col min="43" max="44" width="12.625" style="13" customWidth="1"/>
    <col min="45" max="45" width="8.625" style="13" customWidth="1"/>
    <col min="46" max="46" width="14.375" style="13" customWidth="1"/>
    <col min="47" max="51" width="12.625" style="13" customWidth="1"/>
    <col min="52" max="52" width="14.375" style="13" customWidth="1"/>
    <col min="53" max="57" width="12.625" style="13" customWidth="1"/>
    <col min="58" max="58" width="14.875" style="13" customWidth="1"/>
    <col min="59" max="60" width="12.625" style="13" customWidth="1"/>
    <col min="61" max="61" width="17.625" style="13" customWidth="1"/>
    <col min="62" max="62" width="16.125" style="13" customWidth="1"/>
    <col min="63" max="63" width="8.875" style="13" customWidth="1"/>
    <col min="64" max="16384" width="9" style="13"/>
  </cols>
  <sheetData>
    <row r="1" spans="2:63" hidden="1" x14ac:dyDescent="0.15"/>
    <row r="2" spans="2:63" ht="30.75" customHeight="1" x14ac:dyDescent="0.25">
      <c r="B2" s="1273"/>
      <c r="C2" s="82" t="s">
        <v>354</v>
      </c>
      <c r="D2" s="1273"/>
      <c r="W2" s="82" t="str">
        <f>C2</f>
        <v>令和元年度市町村普通会計決算歳出一覧（性質別）</v>
      </c>
      <c r="AN2" s="82" t="str">
        <f>C2</f>
        <v>令和元年度市町村普通会計決算歳出一覧（性質別）</v>
      </c>
      <c r="BC2" s="82" t="str">
        <f>C2</f>
        <v>令和元年度市町村普通会計決算歳出一覧（性質別）</v>
      </c>
    </row>
    <row r="3" spans="2:63" s="450" customFormat="1" ht="36" customHeight="1" thickBot="1" x14ac:dyDescent="0.3">
      <c r="C3" s="82"/>
      <c r="U3" s="2188" t="s">
        <v>334</v>
      </c>
      <c r="V3" s="2188"/>
      <c r="AF3" s="1274"/>
      <c r="AG3" s="1274"/>
      <c r="AH3" s="1274"/>
      <c r="AI3" s="1274"/>
      <c r="AL3" s="2188" t="s">
        <v>334</v>
      </c>
      <c r="AM3" s="2188"/>
      <c r="BB3" s="451" t="s">
        <v>69</v>
      </c>
      <c r="BE3" s="451"/>
      <c r="BH3" s="451"/>
      <c r="BI3" s="468"/>
      <c r="BK3" s="451" t="s">
        <v>333</v>
      </c>
    </row>
    <row r="4" spans="2:63" s="41" customFormat="1" ht="30" customHeight="1" x14ac:dyDescent="0.15">
      <c r="B4" s="116"/>
      <c r="C4" s="2239" t="s">
        <v>43</v>
      </c>
      <c r="D4" s="2240"/>
      <c r="E4" s="2240"/>
      <c r="F4" s="2145"/>
      <c r="G4" s="2241"/>
      <c r="H4" s="2189" t="s">
        <v>44</v>
      </c>
      <c r="I4" s="2248"/>
      <c r="J4" s="2249"/>
      <c r="K4" s="2114" t="s">
        <v>137</v>
      </c>
      <c r="L4" s="2145"/>
      <c r="M4" s="2145"/>
      <c r="N4" s="2145"/>
      <c r="O4" s="2250"/>
      <c r="P4" s="2250"/>
      <c r="Q4" s="2250"/>
      <c r="R4" s="2250"/>
      <c r="S4" s="2218"/>
      <c r="T4" s="2195" t="s">
        <v>85</v>
      </c>
      <c r="U4" s="2196"/>
      <c r="V4" s="2197"/>
      <c r="W4" s="2111" t="s">
        <v>87</v>
      </c>
      <c r="X4" s="2218"/>
      <c r="Y4" s="2218"/>
      <c r="Z4" s="2218"/>
      <c r="AA4" s="2218"/>
      <c r="AB4" s="2218"/>
      <c r="AC4" s="2218"/>
      <c r="AD4" s="2218"/>
      <c r="AE4" s="2219"/>
      <c r="AF4" s="2201" t="s">
        <v>283</v>
      </c>
      <c r="AG4" s="2202"/>
      <c r="AH4" s="2203"/>
      <c r="AI4" s="2201" t="s">
        <v>88</v>
      </c>
      <c r="AJ4" s="2237"/>
      <c r="AK4" s="2237"/>
      <c r="AL4" s="2237"/>
      <c r="AM4" s="2238"/>
      <c r="AN4" s="2193" t="s">
        <v>50</v>
      </c>
      <c r="AO4" s="2192"/>
      <c r="AP4" s="2194"/>
      <c r="AQ4" s="2192" t="s">
        <v>51</v>
      </c>
      <c r="AR4" s="2192"/>
      <c r="AS4" s="2192"/>
      <c r="AT4" s="2189" t="s">
        <v>47</v>
      </c>
      <c r="AU4" s="2075"/>
      <c r="AV4" s="2190"/>
      <c r="AW4" s="2189" t="s">
        <v>48</v>
      </c>
      <c r="AX4" s="2075"/>
      <c r="AY4" s="2190"/>
      <c r="AZ4" s="2189" t="s">
        <v>90</v>
      </c>
      <c r="BA4" s="2075"/>
      <c r="BB4" s="2190"/>
      <c r="BC4" s="2191" t="s">
        <v>49</v>
      </c>
      <c r="BD4" s="2192"/>
      <c r="BE4" s="2192"/>
      <c r="BF4" s="2185" t="s">
        <v>91</v>
      </c>
      <c r="BG4" s="2186"/>
      <c r="BH4" s="2187"/>
      <c r="BI4" s="2182" t="s">
        <v>42</v>
      </c>
      <c r="BJ4" s="2183"/>
      <c r="BK4" s="2184"/>
    </row>
    <row r="5" spans="2:63" s="41" customFormat="1" ht="30" customHeight="1" x14ac:dyDescent="0.15">
      <c r="B5" s="30"/>
      <c r="C5" s="2166" t="s">
        <v>352</v>
      </c>
      <c r="D5" s="2168" t="s">
        <v>353</v>
      </c>
      <c r="E5" s="2242" t="s">
        <v>70</v>
      </c>
      <c r="F5" s="2244" t="s">
        <v>136</v>
      </c>
      <c r="G5" s="2245"/>
      <c r="H5" s="2166" t="str">
        <f>$C$5</f>
        <v>令和元年度</v>
      </c>
      <c r="I5" s="2180" t="str">
        <f>$D$5</f>
        <v>平成30年度</v>
      </c>
      <c r="J5" s="2178" t="s">
        <v>70</v>
      </c>
      <c r="K5" s="2220" t="str">
        <f>$C$5</f>
        <v>令和元年度</v>
      </c>
      <c r="L5" s="2180" t="str">
        <f>$D$5</f>
        <v>平成30年度</v>
      </c>
      <c r="M5" s="2246" t="s">
        <v>70</v>
      </c>
      <c r="N5" s="2251" t="s">
        <v>53</v>
      </c>
      <c r="O5" s="2252"/>
      <c r="P5" s="2252"/>
      <c r="Q5" s="2252"/>
      <c r="R5" s="2253" t="s">
        <v>138</v>
      </c>
      <c r="S5" s="2254"/>
      <c r="T5" s="2198"/>
      <c r="U5" s="2199"/>
      <c r="V5" s="2200"/>
      <c r="W5" s="2220" t="str">
        <f>$C$5</f>
        <v>令和元年度</v>
      </c>
      <c r="X5" s="2180" t="str">
        <f>$D$5</f>
        <v>平成30年度</v>
      </c>
      <c r="Y5" s="2221" t="s">
        <v>70</v>
      </c>
      <c r="Z5" s="2223" t="s">
        <v>45</v>
      </c>
      <c r="AA5" s="2224"/>
      <c r="AB5" s="2225"/>
      <c r="AC5" s="2223" t="s">
        <v>46</v>
      </c>
      <c r="AD5" s="2224"/>
      <c r="AE5" s="2226"/>
      <c r="AF5" s="2204" t="str">
        <f>$C$5</f>
        <v>令和元年度</v>
      </c>
      <c r="AG5" s="2206" t="str">
        <f>$D$5</f>
        <v>平成30年度</v>
      </c>
      <c r="AH5" s="2208" t="s">
        <v>70</v>
      </c>
      <c r="AI5" s="2213" t="str">
        <f>$C$5</f>
        <v>令和元年度</v>
      </c>
      <c r="AJ5" s="2215" t="str">
        <f>$D$5</f>
        <v>平成30年度</v>
      </c>
      <c r="AK5" s="2210" t="s">
        <v>70</v>
      </c>
      <c r="AL5" s="2211" t="s">
        <v>89</v>
      </c>
      <c r="AM5" s="2212"/>
      <c r="AN5" s="2170" t="str">
        <f>$C$5</f>
        <v>令和元年度</v>
      </c>
      <c r="AO5" s="2172" t="str">
        <f>$D$5</f>
        <v>平成30年度</v>
      </c>
      <c r="AP5" s="2174" t="s">
        <v>70</v>
      </c>
      <c r="AQ5" s="2176" t="str">
        <f>$C$5</f>
        <v>令和元年度</v>
      </c>
      <c r="AR5" s="2168" t="str">
        <f>$D$5</f>
        <v>平成30年度</v>
      </c>
      <c r="AS5" s="2217" t="s">
        <v>70</v>
      </c>
      <c r="AT5" s="2176" t="str">
        <f>$C$5</f>
        <v>令和元年度</v>
      </c>
      <c r="AU5" s="2168" t="str">
        <f>$D$5</f>
        <v>平成30年度</v>
      </c>
      <c r="AV5" s="2178" t="s">
        <v>70</v>
      </c>
      <c r="AW5" s="2166" t="str">
        <f>$C$5</f>
        <v>令和元年度</v>
      </c>
      <c r="AX5" s="2180" t="str">
        <f>$D$5</f>
        <v>平成30年度</v>
      </c>
      <c r="AY5" s="2178" t="s">
        <v>70</v>
      </c>
      <c r="AZ5" s="2166" t="str">
        <f>$C$5</f>
        <v>令和元年度</v>
      </c>
      <c r="BA5" s="2168" t="str">
        <f>$D$5</f>
        <v>平成30年度</v>
      </c>
      <c r="BB5" s="2178" t="s">
        <v>70</v>
      </c>
      <c r="BC5" s="2166" t="str">
        <f>$C$5</f>
        <v>令和元年度</v>
      </c>
      <c r="BD5" s="2180" t="str">
        <f>$D$5</f>
        <v>平成30年度</v>
      </c>
      <c r="BE5" s="2217" t="s">
        <v>70</v>
      </c>
      <c r="BF5" s="2233" t="str">
        <f>$C$5</f>
        <v>令和元年度</v>
      </c>
      <c r="BG5" s="2229" t="str">
        <f>$D$5</f>
        <v>平成30年度</v>
      </c>
      <c r="BH5" s="2235" t="s">
        <v>70</v>
      </c>
      <c r="BI5" s="2227" t="str">
        <f>$C$5</f>
        <v>令和元年度</v>
      </c>
      <c r="BJ5" s="2229" t="str">
        <f>$D$5</f>
        <v>平成30年度</v>
      </c>
      <c r="BK5" s="2231" t="s">
        <v>70</v>
      </c>
    </row>
    <row r="6" spans="2:63" s="41" customFormat="1" ht="30" customHeight="1" thickBot="1" x14ac:dyDescent="0.2">
      <c r="B6" s="117"/>
      <c r="C6" s="2167"/>
      <c r="D6" s="2169"/>
      <c r="E6" s="2243"/>
      <c r="F6" s="1931" t="str">
        <f>$C$5</f>
        <v>令和元年度</v>
      </c>
      <c r="G6" s="1932" t="str">
        <f>$D$5</f>
        <v>平成30年度</v>
      </c>
      <c r="H6" s="2167"/>
      <c r="I6" s="2181"/>
      <c r="J6" s="2179"/>
      <c r="K6" s="2167"/>
      <c r="L6" s="2181"/>
      <c r="M6" s="2247"/>
      <c r="N6" s="1933" t="s">
        <v>355</v>
      </c>
      <c r="O6" s="1934" t="s">
        <v>356</v>
      </c>
      <c r="P6" s="1934" t="s">
        <v>357</v>
      </c>
      <c r="Q6" s="1935" t="s">
        <v>358</v>
      </c>
      <c r="R6" s="1936" t="str">
        <f>$C$5</f>
        <v>令和元年度</v>
      </c>
      <c r="S6" s="1937" t="str">
        <f>$D$5</f>
        <v>平成30年度</v>
      </c>
      <c r="T6" s="1938" t="str">
        <f>$C$5</f>
        <v>令和元年度</v>
      </c>
      <c r="U6" s="1939" t="str">
        <f>$D$5</f>
        <v>平成30年度</v>
      </c>
      <c r="V6" s="1275" t="s">
        <v>86</v>
      </c>
      <c r="W6" s="2167"/>
      <c r="X6" s="2181"/>
      <c r="Y6" s="2222"/>
      <c r="Z6" s="1940" t="str">
        <f>$C$5</f>
        <v>令和元年度</v>
      </c>
      <c r="AA6" s="1941" t="str">
        <f>$D$5</f>
        <v>平成30年度</v>
      </c>
      <c r="AB6" s="1276" t="s">
        <v>86</v>
      </c>
      <c r="AC6" s="1940" t="str">
        <f>$C$5</f>
        <v>令和元年度</v>
      </c>
      <c r="AD6" s="1941" t="str">
        <f>$D$5</f>
        <v>平成30年度</v>
      </c>
      <c r="AE6" s="1277" t="s">
        <v>86</v>
      </c>
      <c r="AF6" s="2205"/>
      <c r="AG6" s="2207"/>
      <c r="AH6" s="2209"/>
      <c r="AI6" s="2214"/>
      <c r="AJ6" s="2216"/>
      <c r="AK6" s="2175"/>
      <c r="AL6" s="1942" t="str">
        <f>$C$5</f>
        <v>令和元年度</v>
      </c>
      <c r="AM6" s="1943" t="str">
        <f>$D$5</f>
        <v>平成30年度</v>
      </c>
      <c r="AN6" s="2171"/>
      <c r="AO6" s="2173"/>
      <c r="AP6" s="2175"/>
      <c r="AQ6" s="2177"/>
      <c r="AR6" s="2169"/>
      <c r="AS6" s="2214"/>
      <c r="AT6" s="2177"/>
      <c r="AU6" s="2169"/>
      <c r="AV6" s="2179"/>
      <c r="AW6" s="2167"/>
      <c r="AX6" s="2181"/>
      <c r="AY6" s="2179"/>
      <c r="AZ6" s="2167"/>
      <c r="BA6" s="2169"/>
      <c r="BB6" s="2179"/>
      <c r="BC6" s="2167"/>
      <c r="BD6" s="2181"/>
      <c r="BE6" s="2214"/>
      <c r="BF6" s="2234"/>
      <c r="BG6" s="2230"/>
      <c r="BH6" s="2236"/>
      <c r="BI6" s="2228"/>
      <c r="BJ6" s="2230"/>
      <c r="BK6" s="2232"/>
    </row>
    <row r="7" spans="2:63" s="394" customFormat="1" ht="33" customHeight="1" x14ac:dyDescent="0.15">
      <c r="B7" s="249" t="s">
        <v>3</v>
      </c>
      <c r="C7" s="256">
        <v>23697814</v>
      </c>
      <c r="D7" s="1375">
        <v>23162447</v>
      </c>
      <c r="E7" s="251">
        <f>IF(C7=0,IF(D7=0," "," 皆  減"),IF(C7=0," 皆  増",IF(ROUND((C7-D7)/D7*100,1)=0,"    0.0",ROUND((C7-D7)/D7*100,1))))</f>
        <v>2.2999999999999998</v>
      </c>
      <c r="F7" s="1384">
        <v>17338138</v>
      </c>
      <c r="G7" s="419">
        <v>17057205</v>
      </c>
      <c r="H7" s="256">
        <v>34197955</v>
      </c>
      <c r="I7" s="1392">
        <v>32710265</v>
      </c>
      <c r="J7" s="261">
        <f>IF(H7=0,IF(I7=0," "," 皆  減"),IF(H7=0," 皆  増",IF(ROUND((H7-I7)/I7*100,1)=0,"    0.0",ROUND((H7-I7)/I7*100,1))))</f>
        <v>4.5</v>
      </c>
      <c r="K7" s="256">
        <v>22076402</v>
      </c>
      <c r="L7" s="1365">
        <v>22335744</v>
      </c>
      <c r="M7" s="253">
        <f t="shared" ref="M7:M24" si="0">IF(K7=0,IF(L7=0," "," 皆  減"),IF(K7=0," 皆  増",IF(ROUND((K7-L7)/L7*100,1)=0,"    0.0",ROUND((K7-L7)/L7*100,1))))</f>
        <v>-1.2</v>
      </c>
      <c r="N7" s="254">
        <v>20585066</v>
      </c>
      <c r="O7" s="1402">
        <v>1489607</v>
      </c>
      <c r="P7" s="1402">
        <v>20520001</v>
      </c>
      <c r="Q7" s="1826">
        <v>1815165</v>
      </c>
      <c r="R7" s="254">
        <v>1729</v>
      </c>
      <c r="S7" s="1420">
        <v>578</v>
      </c>
      <c r="T7" s="1415">
        <f>C7+H7+K7</f>
        <v>79972171</v>
      </c>
      <c r="U7" s="1410">
        <f>D7+I7+L7</f>
        <v>78208456</v>
      </c>
      <c r="V7" s="735">
        <f>IF(T7=0,IF(U7=0," "," 皆  減"),IF(T7=0," 皆  増",IF(ROUND((T7-U7)/U7*100,1)=0,"    0.0",ROUND((T7-U7)/U7*100,1))))</f>
        <v>2.2999999999999998</v>
      </c>
      <c r="W7" s="256">
        <v>25212546</v>
      </c>
      <c r="X7" s="1428">
        <v>22767157</v>
      </c>
      <c r="Y7" s="257">
        <f>IF(W7=0,IF(X7=0," "," 皆  減"),IF(W7=0," 皆  増",IF(ROUND((W7-X7)/X7*100,1)=0,"    0.0",ROUND((W7-X7)/X7*100,1))))</f>
        <v>10.7</v>
      </c>
      <c r="Z7" s="1841">
        <v>9460020</v>
      </c>
      <c r="AA7" s="1834">
        <v>11222447</v>
      </c>
      <c r="AB7" s="258">
        <f>IF(Z7=0,IF(AA7=0," "," 皆  減"),IF(Z7=0," 皆  増",IF(ROUND((Z7-AA7)/AA7*100,1)=0,"    0.0",ROUND((Z7-AA7)/AA7*100,1))))</f>
        <v>-15.7</v>
      </c>
      <c r="AC7" s="259">
        <v>15752526</v>
      </c>
      <c r="AD7" s="1848">
        <v>11544710</v>
      </c>
      <c r="AE7" s="461">
        <f>IF(AC7=0,IF(AD7=0," "," 皆  減"),IF(AC7=0," 皆  増",IF(ROUND((AC7-AD7)/AD7*100,1)=0,"    0.0",ROUND((AC7-AD7)/AD7*100,1))))</f>
        <v>36.4</v>
      </c>
      <c r="AF7" s="458">
        <v>173659</v>
      </c>
      <c r="AG7" s="458">
        <v>269639</v>
      </c>
      <c r="AH7" s="1858">
        <f>IF(AF7=0,IF(AG7=0," "," 皆  減"),IF(AF7=0," 皆  増",IF(ROUND((AF7-AG7)/AG7*100,1)=0,"    0.0",ROUND((AF7-AG7)/AG7*100,1))))</f>
        <v>-35.6</v>
      </c>
      <c r="AI7" s="1365">
        <f>W7+AF7</f>
        <v>25386205</v>
      </c>
      <c r="AJ7" s="250">
        <f>X7+AG7</f>
        <v>23036796</v>
      </c>
      <c r="AK7" s="425">
        <f>IF(AI7=0,IF(AJ7=0," "," 皆  減"),IF(AI7=0," 皆  増",IF(ROUND((AI7-AJ7)/AJ7*100,1)=0,"    0.0",ROUND((AI7-AJ7)/AJ7*100,1))))</f>
        <v>10.199999999999999</v>
      </c>
      <c r="AL7" s="419">
        <v>308349</v>
      </c>
      <c r="AM7" s="1923">
        <v>306743</v>
      </c>
      <c r="AN7" s="1864">
        <v>20858189</v>
      </c>
      <c r="AO7" s="1428">
        <v>20247431</v>
      </c>
      <c r="AP7" s="425">
        <f>IF(AN7=0,IF(AO7=0," "," 皆  減"),IF(AN7=0," 皆  増",IF(ROUND((AN7-AO7)/AO7*100,1)=0,"    0.0",ROUND((AN7-AO7)/AO7*100,1))))</f>
        <v>3</v>
      </c>
      <c r="AQ7" s="1433">
        <v>2112198</v>
      </c>
      <c r="AR7" s="1402">
        <v>2369896</v>
      </c>
      <c r="AS7" s="252">
        <f>IF(AQ7=0,IF(AR7=0," "," 皆  減"),IF(AQ7=0," 皆  増",IF(ROUND((AQ7-AR7)/AR7*100,1)=0,"    0.0",ROUND((AQ7-AR7)/AR7*100,1))))</f>
        <v>-10.9</v>
      </c>
      <c r="AT7" s="1444">
        <v>16944191</v>
      </c>
      <c r="AU7" s="1402">
        <v>16810824</v>
      </c>
      <c r="AV7" s="762">
        <f>IF(AT7=0,IF(AU7=0," "," 皆  減"),IF(AT7=0," 皆  増",IF(ROUND((AT7-AU7)/AU7*100,1)=0,"    0.0",ROUND((AT7-AU7)/AU7*100,1))))</f>
        <v>0.8</v>
      </c>
      <c r="AW7" s="256">
        <v>2259477</v>
      </c>
      <c r="AX7" s="262">
        <v>3311261</v>
      </c>
      <c r="AY7" s="762">
        <f>IF(AW7=0,IF(AX7=0," "," 皆  減"),IF(AW7=0," 皆  増",IF(ROUND((AW7-AX7)/AX7*100,1)=0,"    0.0",ROUND((AW7-AX7)/AX7*100,1))))</f>
        <v>-31.8</v>
      </c>
      <c r="AZ7" s="1444">
        <v>3287252</v>
      </c>
      <c r="BA7" s="1402">
        <v>2946316</v>
      </c>
      <c r="BB7" s="762">
        <f>IF(AZ7=0,IF(BA7=0," "," 皆  減"),IF(AZ7=0," 皆  増",IF(ROUND((AZ7-BA7)/BA7*100,1)=0,"    0.0",ROUND((AZ7-BA7)/BA7*100,1))))</f>
        <v>11.6</v>
      </c>
      <c r="BC7" s="256">
        <v>15838693</v>
      </c>
      <c r="BD7" s="1375">
        <v>15551100</v>
      </c>
      <c r="BE7" s="1158">
        <f>IF(BC7=0,IF(BD7=0," "," 皆  減"),IF(BC7=0," 皆  増",IF(ROUND((BC7-BD7)/BD7*100,1)=0,"    0.0",ROUND((BC7-BD7)/BD7*100,1))))</f>
        <v>1.8</v>
      </c>
      <c r="BF7" s="1231">
        <f>SUM(AN7,AQ7,AT7,AW7,AZ7,BC7)</f>
        <v>61300000</v>
      </c>
      <c r="BG7" s="263">
        <f>SUM(AO7,AR7,AU7,AX7,BA7,BD7)</f>
        <v>61236828</v>
      </c>
      <c r="BH7" s="264">
        <f>IF(BF7=0,IF(BG7=0," "," 皆  減"),IF(BF7=0," 皆  増",IF(ROUND((BF7-BG7)/BG7*100,1)=0,"    0.0",ROUND((BF7-BG7)/BG7*100,1))))</f>
        <v>0.1</v>
      </c>
      <c r="BI7" s="1278">
        <v>166658376</v>
      </c>
      <c r="BJ7" s="1874">
        <f>SUM(U7,AJ7,BG7)</f>
        <v>162482080</v>
      </c>
      <c r="BK7" s="425">
        <f>IF(BI7=0,IF(BJ7=0," "," 皆  減"),IF(BI7=0," 皆  増",IF(ROUND((BI7-BJ7)/BJ7*100,1)=0,"    0.0",ROUND((BI7-BJ7)/BJ7*100,1))))</f>
        <v>2.6</v>
      </c>
    </row>
    <row r="8" spans="2:63" s="394" customFormat="1" ht="33" customHeight="1" x14ac:dyDescent="0.15">
      <c r="B8" s="266" t="s">
        <v>4</v>
      </c>
      <c r="C8" s="272">
        <v>9451143</v>
      </c>
      <c r="D8" s="1376">
        <v>9757358</v>
      </c>
      <c r="E8" s="268">
        <f>IF(C8=0,IF(D8=0," "," 皆  減"),IF(C8=0," 皆  増",IF(ROUND((C8-D8)/D8*100,1)=0,"    0.0",ROUND((C8-D8)/D8*100,1))))</f>
        <v>-3.1</v>
      </c>
      <c r="F8" s="1385">
        <v>6219374</v>
      </c>
      <c r="G8" s="420">
        <v>6390504</v>
      </c>
      <c r="H8" s="272">
        <v>13170218</v>
      </c>
      <c r="I8" s="1393">
        <v>12813142</v>
      </c>
      <c r="J8" s="277">
        <f>IF(H8=0,IF(I8=0," "," 皆  減"),IF(H8=0," 皆  増",IF(ROUND((H8-I8)/I8*100,1)=0,"    0.0",ROUND((H8-I8)/I8*100,1))))</f>
        <v>2.8</v>
      </c>
      <c r="K8" s="272">
        <v>8963276</v>
      </c>
      <c r="L8" s="1366">
        <v>9450336</v>
      </c>
      <c r="M8" s="270">
        <f t="shared" si="0"/>
        <v>-5.2</v>
      </c>
      <c r="N8" s="271">
        <v>8353067</v>
      </c>
      <c r="O8" s="1403">
        <v>609852</v>
      </c>
      <c r="P8" s="1403">
        <v>8696239</v>
      </c>
      <c r="Q8" s="1827">
        <v>752974</v>
      </c>
      <c r="R8" s="271">
        <v>357</v>
      </c>
      <c r="S8" s="1421">
        <v>1123</v>
      </c>
      <c r="T8" s="1416">
        <f>C8+H8+K8</f>
        <v>31584637</v>
      </c>
      <c r="U8" s="1411">
        <f t="shared" ref="T8:U22" si="1">D8+I8+L8</f>
        <v>32020836</v>
      </c>
      <c r="V8" s="255">
        <f>IF(T8=0,IF(U8=0," "," 皆  減"),IF(T8=0," 皆  増",IF(ROUND((T8-U8)/U8*100,1)=0,"    0.0",ROUND((T8-U8)/U8*100,1))))</f>
        <v>-1.4</v>
      </c>
      <c r="W8" s="272">
        <v>6800948</v>
      </c>
      <c r="X8" s="459">
        <v>8633509</v>
      </c>
      <c r="Y8" s="273">
        <f>IF(W8=0,IF(X8=0," "," 皆  減"),IF(W8=0," 皆  増",IF(ROUND((W8-X8)/X8*100,1)=0,"    0.0",ROUND((W8-X8)/X8*100,1))))</f>
        <v>-21.2</v>
      </c>
      <c r="Z8" s="1842">
        <v>3786483</v>
      </c>
      <c r="AA8" s="1835">
        <v>4878360</v>
      </c>
      <c r="AB8" s="274">
        <f>IF(Z8=0,IF(AA8=0," "," 皆  減"),IF(Z8=0," 皆  増",IF(ROUND((Z8-AA8)/AA8*100,1)=0,"    0.0",ROUND((Z8-AA8)/AA8*100,1))))</f>
        <v>-22.4</v>
      </c>
      <c r="AC8" s="275">
        <v>3014465</v>
      </c>
      <c r="AD8" s="1849">
        <v>3755149</v>
      </c>
      <c r="AE8" s="462">
        <f>IF(AC8=0,IF(AD8=0," "," 皆  減"),IF(AC8=0," 皆  増",IF(ROUND((AC8-AD8)/AD8*100,1)=0,"    0.0",ROUND((AC8-AD8)/AD8*100,1))))</f>
        <v>-19.7</v>
      </c>
      <c r="AF8" s="459">
        <v>2524</v>
      </c>
      <c r="AG8" s="459">
        <v>18761</v>
      </c>
      <c r="AH8" s="1859">
        <f>IF(AF8=0,IF(AG8=0," "," 皆  減"),IF(AF8=0," 皆  増",IF(ROUND((AF8-AG8)/AG8*100,1)=0,"    0.0",ROUND((AF8-AG8)/AG8*100,1))))</f>
        <v>-86.5</v>
      </c>
      <c r="AI8" s="1366">
        <f t="shared" ref="AI8:AI16" si="2">W8+AF8</f>
        <v>6803472</v>
      </c>
      <c r="AJ8" s="267">
        <f t="shared" ref="AJ8:AJ16" si="3">X8+AG8</f>
        <v>8652270</v>
      </c>
      <c r="AK8" s="426">
        <f>IF(AI8=0,IF(AJ8=0," "," 皆  減"),IF(AI8=0," 皆  増",IF(ROUND((AI8-AJ8)/AJ8*100,1)=0,"    0.0",ROUND((AI8-AJ8)/AJ8*100,1))))</f>
        <v>-21.4</v>
      </c>
      <c r="AL8" s="420">
        <v>110285</v>
      </c>
      <c r="AM8" s="1924">
        <v>142480</v>
      </c>
      <c r="AN8" s="1865">
        <v>8308155</v>
      </c>
      <c r="AO8" s="459">
        <v>8172777</v>
      </c>
      <c r="AP8" s="426">
        <f>IF(AN8=0,IF(AO8=0," "," 皆  減"),IF(AN8=0," 皆  増",IF(ROUND((AN8-AO8)/AO8*100,1)=0,"    0.0",ROUND((AN8-AO8)/AO8*100,1))))</f>
        <v>1.7</v>
      </c>
      <c r="AQ8" s="1434">
        <v>531065</v>
      </c>
      <c r="AR8" s="1403">
        <v>753013</v>
      </c>
      <c r="AS8" s="269">
        <f>IF(AQ8=0,IF(AR8=0," "," 皆  減"),IF(AQ8=0," 皆  増",IF(ROUND((AQ8-AR8)/AR8*100,1)=0,"    0.0",ROUND((AQ8-AR8)/AR8*100,1))))</f>
        <v>-29.5</v>
      </c>
      <c r="AT8" s="1445">
        <v>6252655</v>
      </c>
      <c r="AU8" s="1403">
        <v>6260911</v>
      </c>
      <c r="AV8" s="763">
        <f>IF(AT8=0,IF(AU8=0," "," 皆  減"),IF(AT8=0," 皆  増",IF(ROUND((AT8-AU8)/AU8*100,1)=0,"    0.0",ROUND((AT8-AU8)/AU8*100,1))))</f>
        <v>-0.1</v>
      </c>
      <c r="AW8" s="272">
        <v>463403</v>
      </c>
      <c r="AX8" s="278">
        <v>59112</v>
      </c>
      <c r="AY8" s="763">
        <f>IF(AW8=0,IF(AX8=0," "," 皆  減"),IF(AW8=0," 皆  増",IF(ROUND((AW8-AX8)/AX8*100,1)=0,"    0.0",ROUND((AW8-AX8)/AX8*100,1))))</f>
        <v>683.9</v>
      </c>
      <c r="AZ8" s="1445">
        <v>4073655</v>
      </c>
      <c r="BA8" s="1403">
        <v>4410393</v>
      </c>
      <c r="BB8" s="763">
        <f>IF(AZ8=0,IF(BA8=0," "," 皆  減"),IF(AZ8=0," 皆  増",IF(ROUND((AZ8-BA8)/BA8*100,1)=0,"    0.0",ROUND((AZ8-BA8)/BA8*100,1))))</f>
        <v>-7.6</v>
      </c>
      <c r="BC8" s="272">
        <v>6577651</v>
      </c>
      <c r="BD8" s="1376">
        <v>6342173</v>
      </c>
      <c r="BE8" s="1159">
        <f>IF(BC8=0,IF(BD8=0," "," 皆  減"),IF(BC8=0," 皆  増",IF(ROUND((BC8-BD8)/BD8*100,1)=0,"    0.0",ROUND((BC8-BD8)/BD8*100,1))))</f>
        <v>3.7</v>
      </c>
      <c r="BF8" s="1231">
        <f t="shared" ref="BF8:BG22" si="4">SUM(AN8,AQ8,AT8,AW8,AZ8,BC8)</f>
        <v>26206584</v>
      </c>
      <c r="BG8" s="267">
        <f t="shared" si="4"/>
        <v>25998379</v>
      </c>
      <c r="BH8" s="279">
        <f>IF(BF8=0,IF(BG8=0," "," 皆  減"),IF(BF8=0," 皆  増",IF(ROUND((BF8-BG8)/BG8*100,1)=0,"    0.0",ROUND((BF8-BG8)/BG8*100,1))))</f>
        <v>0.8</v>
      </c>
      <c r="BI8" s="1279">
        <v>64594693</v>
      </c>
      <c r="BJ8" s="1875">
        <f t="shared" ref="BJ8:BJ16" si="5">SUM(U8,AJ8,BG8)</f>
        <v>66671485</v>
      </c>
      <c r="BK8" s="426">
        <f>IF(BI8=0,IF(BJ8=0," "," 皆  減"),IF(BI8=0," 皆  増",IF(ROUND((BI8-BJ8)/BJ8*100,1)=0,"    0.0",ROUND((BI8-BJ8)/BJ8*100,1))))</f>
        <v>-3.1</v>
      </c>
    </row>
    <row r="9" spans="2:63" s="394" customFormat="1" ht="33" customHeight="1" x14ac:dyDescent="0.15">
      <c r="B9" s="266" t="s">
        <v>5</v>
      </c>
      <c r="C9" s="272">
        <v>2503859</v>
      </c>
      <c r="D9" s="1376">
        <v>2516131</v>
      </c>
      <c r="E9" s="268">
        <f t="shared" ref="E9:E24" si="6">IF(C9=0,IF(D9=0," "," 皆  減"),IF(C9=0," 皆  増",IF(ROUND((C9-D9)/D9*100,1)=0,"    0.0",ROUND((C9-D9)/D9*100,1))))</f>
        <v>-0.5</v>
      </c>
      <c r="F9" s="1385">
        <v>1624200</v>
      </c>
      <c r="G9" s="420">
        <v>1611917</v>
      </c>
      <c r="H9" s="272">
        <v>3034361</v>
      </c>
      <c r="I9" s="1393">
        <v>2962460</v>
      </c>
      <c r="J9" s="277">
        <f t="shared" ref="J9:J24" si="7">IF(H9=0,IF(I9=0," "," 皆  減"),IF(H9=0," 皆  増",IF(ROUND((H9-I9)/I9*100,1)=0,"    0.0",ROUND((H9-I9)/I9*100,1))))</f>
        <v>2.4</v>
      </c>
      <c r="K9" s="272">
        <v>1514302</v>
      </c>
      <c r="L9" s="1366">
        <v>1529096</v>
      </c>
      <c r="M9" s="270">
        <f t="shared" si="0"/>
        <v>-1</v>
      </c>
      <c r="N9" s="271">
        <v>1414296</v>
      </c>
      <c r="O9" s="1403">
        <v>99980</v>
      </c>
      <c r="P9" s="1403">
        <v>1417042</v>
      </c>
      <c r="Q9" s="1827">
        <v>111931</v>
      </c>
      <c r="R9" s="271">
        <v>26</v>
      </c>
      <c r="S9" s="1421">
        <v>123</v>
      </c>
      <c r="T9" s="1416">
        <f t="shared" si="1"/>
        <v>7052522</v>
      </c>
      <c r="U9" s="1411">
        <f t="shared" si="1"/>
        <v>7007687</v>
      </c>
      <c r="V9" s="255">
        <f t="shared" ref="V9:V24" si="8">IF(T9=0,IF(U9=0," "," 皆  減"),IF(T9=0," 皆  増",IF(ROUND((T9-U9)/U9*100,1)=0,"    0.0",ROUND((T9-U9)/U9*100,1))))</f>
        <v>0.6</v>
      </c>
      <c r="W9" s="272">
        <v>1989556</v>
      </c>
      <c r="X9" s="459">
        <v>3429538</v>
      </c>
      <c r="Y9" s="273">
        <f t="shared" ref="Y9:Y24" si="9">IF(W9=0,IF(X9=0," "," 皆  減"),IF(W9=0," 皆  増",IF(ROUND((W9-X9)/X9*100,1)=0,"    0.0",ROUND((W9-X9)/X9*100,1))))</f>
        <v>-42</v>
      </c>
      <c r="Z9" s="1842">
        <v>1015633</v>
      </c>
      <c r="AA9" s="1835">
        <v>1801614</v>
      </c>
      <c r="AB9" s="274">
        <f t="shared" ref="AB9:AB24" si="10">IF(Z9=0,IF(AA9=0," "," 皆  減"),IF(Z9=0," 皆  増",IF(ROUND((Z9-AA9)/AA9*100,1)=0,"    0.0",ROUND((Z9-AA9)/AA9*100,1))))</f>
        <v>-43.6</v>
      </c>
      <c r="AC9" s="275">
        <v>973923</v>
      </c>
      <c r="AD9" s="1849">
        <v>1627924</v>
      </c>
      <c r="AE9" s="462">
        <f t="shared" ref="AE9:AE24" si="11">IF(AC9=0,IF(AD9=0," "," 皆  減"),IF(AC9=0," 皆  増",IF(ROUND((AC9-AD9)/AD9*100,1)=0,"    0.0",ROUND((AC9-AD9)/AD9*100,1))))</f>
        <v>-40.200000000000003</v>
      </c>
      <c r="AF9" s="459">
        <v>54913</v>
      </c>
      <c r="AG9" s="459">
        <v>59733</v>
      </c>
      <c r="AH9" s="1859">
        <f t="shared" ref="AH9:AH24" si="12">IF(AF9=0,IF(AG9=0," "," 皆  減"),IF(AF9=0," 皆  増",IF(ROUND((AF9-AG9)/AG9*100,1)=0,"    0.0",ROUND((AF9-AG9)/AG9*100,1))))</f>
        <v>-8.1</v>
      </c>
      <c r="AI9" s="1366">
        <f t="shared" si="2"/>
        <v>2044469</v>
      </c>
      <c r="AJ9" s="267">
        <f t="shared" si="3"/>
        <v>3489271</v>
      </c>
      <c r="AK9" s="426">
        <f t="shared" ref="AK9:AK24" si="13">IF(AI9=0,IF(AJ9=0," "," 皆  減"),IF(AI9=0," 皆  増",IF(ROUND((AI9-AJ9)/AJ9*100,1)=0,"    0.0",ROUND((AI9-AJ9)/AJ9*100,1))))</f>
        <v>-41.4</v>
      </c>
      <c r="AL9" s="420">
        <v>38702</v>
      </c>
      <c r="AM9" s="1924">
        <v>74751</v>
      </c>
      <c r="AN9" s="1865">
        <v>2610287</v>
      </c>
      <c r="AO9" s="459">
        <v>2545869</v>
      </c>
      <c r="AP9" s="426">
        <f t="shared" ref="AP9:AP24" si="14">IF(AN9=0,IF(AO9=0," "," 皆  減"),IF(AN9=0," 皆  増",IF(ROUND((AN9-AO9)/AO9*100,1)=0,"    0.0",ROUND((AN9-AO9)/AO9*100,1))))</f>
        <v>2.5</v>
      </c>
      <c r="AQ9" s="1434">
        <v>153090</v>
      </c>
      <c r="AR9" s="1403">
        <v>193186</v>
      </c>
      <c r="AS9" s="269">
        <f t="shared" ref="AS9:AS24" si="15">IF(AQ9=0,IF(AR9=0," "," 皆  減"),IF(AQ9=0," 皆  増",IF(ROUND((AQ9-AR9)/AR9*100,1)=0,"    0.0",ROUND((AQ9-AR9)/AR9*100,1))))</f>
        <v>-20.8</v>
      </c>
      <c r="AT9" s="1445">
        <v>2434715</v>
      </c>
      <c r="AU9" s="1403">
        <v>1735750</v>
      </c>
      <c r="AV9" s="763">
        <f t="shared" ref="AV9:AV24" si="16">IF(AT9=0,IF(AU9=0," "," 皆  減"),IF(AT9=0," 皆  増",IF(ROUND((AT9-AU9)/AU9*100,1)=0,"    0.0",ROUND((AT9-AU9)/AU9*100,1))))</f>
        <v>40.299999999999997</v>
      </c>
      <c r="AW9" s="272">
        <v>340709</v>
      </c>
      <c r="AX9" s="278">
        <v>33850</v>
      </c>
      <c r="AY9" s="763">
        <f t="shared" ref="AY9:AY24" si="17">IF(AW9=0,IF(AX9=0," "," 皆  減"),IF(AW9=0," 皆  増",IF(ROUND((AW9-AX9)/AX9*100,1)=0,"    0.0",ROUND((AW9-AX9)/AX9*100,1))))</f>
        <v>906.5</v>
      </c>
      <c r="AZ9" s="1445">
        <v>929278</v>
      </c>
      <c r="BA9" s="1403">
        <v>621275</v>
      </c>
      <c r="BB9" s="763">
        <f t="shared" ref="BB9:BB24" si="18">IF(AZ9=0,IF(BA9=0," "," 皆  減"),IF(AZ9=0," 皆  増",IF(ROUND((AZ9-BA9)/BA9*100,1)=0,"    0.0",ROUND((AZ9-BA9)/BA9*100,1))))</f>
        <v>49.6</v>
      </c>
      <c r="BC9" s="272">
        <v>1792790</v>
      </c>
      <c r="BD9" s="1376">
        <v>2699885</v>
      </c>
      <c r="BE9" s="1159">
        <f t="shared" ref="BE9:BE24" si="19">IF(BC9=0,IF(BD9=0," "," 皆  減"),IF(BC9=0," 皆  増",IF(ROUND((BC9-BD9)/BD9*100,1)=0,"    0.0",ROUND((BC9-BD9)/BD9*100,1))))</f>
        <v>-33.6</v>
      </c>
      <c r="BF9" s="1231">
        <f t="shared" si="4"/>
        <v>8260869</v>
      </c>
      <c r="BG9" s="267">
        <f t="shared" si="4"/>
        <v>7829815</v>
      </c>
      <c r="BH9" s="279">
        <f t="shared" ref="BH9:BH24" si="20">IF(BF9=0,IF(BG9=0," "," 皆  減"),IF(BF9=0," 皆  増",IF(ROUND((BF9-BG9)/BG9*100,1)=0,"    0.0",ROUND((BF9-BG9)/BG9*100,1))))</f>
        <v>5.5</v>
      </c>
      <c r="BI9" s="1279">
        <v>17357860</v>
      </c>
      <c r="BJ9" s="1875">
        <f t="shared" si="5"/>
        <v>18326773</v>
      </c>
      <c r="BK9" s="426">
        <f t="shared" ref="BK9:BK24" si="21">IF(BI9=0,IF(BJ9=0," "," 皆  減"),IF(BI9=0," 皆  増",IF(ROUND((BI9-BJ9)/BJ9*100,1)=0,"    0.0",ROUND((BI9-BJ9)/BJ9*100,1))))</f>
        <v>-5.3</v>
      </c>
    </row>
    <row r="10" spans="2:63" s="394" customFormat="1" ht="33" customHeight="1" x14ac:dyDescent="0.15">
      <c r="B10" s="266" t="s">
        <v>6</v>
      </c>
      <c r="C10" s="272">
        <v>3129910</v>
      </c>
      <c r="D10" s="1376">
        <v>3289522</v>
      </c>
      <c r="E10" s="268">
        <f t="shared" si="6"/>
        <v>-4.9000000000000004</v>
      </c>
      <c r="F10" s="1385">
        <v>2048175</v>
      </c>
      <c r="G10" s="420">
        <v>2121669</v>
      </c>
      <c r="H10" s="272">
        <v>3665964</v>
      </c>
      <c r="I10" s="1393">
        <v>3624748</v>
      </c>
      <c r="J10" s="277">
        <f t="shared" si="7"/>
        <v>1.1000000000000001</v>
      </c>
      <c r="K10" s="272">
        <v>2440865</v>
      </c>
      <c r="L10" s="1366">
        <v>2392714</v>
      </c>
      <c r="M10" s="270">
        <f t="shared" si="0"/>
        <v>2</v>
      </c>
      <c r="N10" s="271">
        <v>2318918</v>
      </c>
      <c r="O10" s="1403">
        <v>121924</v>
      </c>
      <c r="P10" s="1403">
        <v>2237505</v>
      </c>
      <c r="Q10" s="1827">
        <v>155207</v>
      </c>
      <c r="R10" s="271">
        <v>23</v>
      </c>
      <c r="S10" s="1421">
        <v>2</v>
      </c>
      <c r="T10" s="1416">
        <f t="shared" si="1"/>
        <v>9236739</v>
      </c>
      <c r="U10" s="1411">
        <f t="shared" si="1"/>
        <v>9306984</v>
      </c>
      <c r="V10" s="255">
        <f t="shared" si="8"/>
        <v>-0.8</v>
      </c>
      <c r="W10" s="272">
        <v>4262474</v>
      </c>
      <c r="X10" s="459">
        <v>2152550</v>
      </c>
      <c r="Y10" s="273">
        <f t="shared" si="9"/>
        <v>98</v>
      </c>
      <c r="Z10" s="1842">
        <v>3191326</v>
      </c>
      <c r="AA10" s="1835">
        <v>1108431</v>
      </c>
      <c r="AB10" s="274">
        <f t="shared" si="10"/>
        <v>187.9</v>
      </c>
      <c r="AC10" s="275">
        <v>1071148</v>
      </c>
      <c r="AD10" s="1849">
        <v>1044119</v>
      </c>
      <c r="AE10" s="462">
        <f t="shared" si="11"/>
        <v>2.6</v>
      </c>
      <c r="AF10" s="459">
        <v>296086</v>
      </c>
      <c r="AG10" s="459">
        <v>198622</v>
      </c>
      <c r="AH10" s="1859">
        <f t="shared" si="12"/>
        <v>49.1</v>
      </c>
      <c r="AI10" s="1366">
        <f t="shared" si="2"/>
        <v>4558560</v>
      </c>
      <c r="AJ10" s="267">
        <f t="shared" si="3"/>
        <v>2351172</v>
      </c>
      <c r="AK10" s="426">
        <f t="shared" si="13"/>
        <v>93.9</v>
      </c>
      <c r="AL10" s="420">
        <v>34563</v>
      </c>
      <c r="AM10" s="1924">
        <v>21356</v>
      </c>
      <c r="AN10" s="1865">
        <v>3152532</v>
      </c>
      <c r="AO10" s="459">
        <v>2836587</v>
      </c>
      <c r="AP10" s="426">
        <f t="shared" si="14"/>
        <v>11.1</v>
      </c>
      <c r="AQ10" s="1434">
        <v>243254</v>
      </c>
      <c r="AR10" s="1403">
        <v>244404</v>
      </c>
      <c r="AS10" s="269">
        <f t="shared" si="15"/>
        <v>-0.5</v>
      </c>
      <c r="AT10" s="1445">
        <v>1551531</v>
      </c>
      <c r="AU10" s="1403">
        <v>1637046</v>
      </c>
      <c r="AV10" s="763">
        <f t="shared" si="16"/>
        <v>-5.2</v>
      </c>
      <c r="AW10" s="272">
        <v>760975</v>
      </c>
      <c r="AX10" s="278">
        <v>1004706</v>
      </c>
      <c r="AY10" s="763">
        <f t="shared" si="17"/>
        <v>-24.3</v>
      </c>
      <c r="AZ10" s="1445">
        <v>895775</v>
      </c>
      <c r="BA10" s="1403">
        <v>864801</v>
      </c>
      <c r="BB10" s="763">
        <f t="shared" si="18"/>
        <v>3.6</v>
      </c>
      <c r="BC10" s="272">
        <v>2742897</v>
      </c>
      <c r="BD10" s="1376">
        <v>2696478</v>
      </c>
      <c r="BE10" s="1159">
        <f t="shared" si="19"/>
        <v>1.7</v>
      </c>
      <c r="BF10" s="1231">
        <f t="shared" si="4"/>
        <v>9346964</v>
      </c>
      <c r="BG10" s="267">
        <f t="shared" si="4"/>
        <v>9284022</v>
      </c>
      <c r="BH10" s="279">
        <f t="shared" si="20"/>
        <v>0.7</v>
      </c>
      <c r="BI10" s="1279">
        <v>23142263</v>
      </c>
      <c r="BJ10" s="1875">
        <f t="shared" si="5"/>
        <v>20942178</v>
      </c>
      <c r="BK10" s="426">
        <f t="shared" si="21"/>
        <v>10.5</v>
      </c>
    </row>
    <row r="11" spans="2:63" s="394" customFormat="1" ht="33" customHeight="1" x14ac:dyDescent="0.15">
      <c r="B11" s="266" t="s">
        <v>7</v>
      </c>
      <c r="C11" s="272">
        <v>1417538</v>
      </c>
      <c r="D11" s="1376">
        <v>1400632</v>
      </c>
      <c r="E11" s="268">
        <f t="shared" si="6"/>
        <v>1.2</v>
      </c>
      <c r="F11" s="1385">
        <v>883081</v>
      </c>
      <c r="G11" s="420">
        <v>864145</v>
      </c>
      <c r="H11" s="272">
        <v>2931373</v>
      </c>
      <c r="I11" s="1393">
        <v>2837553</v>
      </c>
      <c r="J11" s="277">
        <f t="shared" si="7"/>
        <v>3.3</v>
      </c>
      <c r="K11" s="272">
        <v>1018165</v>
      </c>
      <c r="L11" s="1366">
        <v>1184667</v>
      </c>
      <c r="M11" s="270">
        <f t="shared" si="0"/>
        <v>-14.1</v>
      </c>
      <c r="N11" s="271">
        <v>950816</v>
      </c>
      <c r="O11" s="1403">
        <v>67349</v>
      </c>
      <c r="P11" s="1403">
        <v>1104320</v>
      </c>
      <c r="Q11" s="1827">
        <v>80347</v>
      </c>
      <c r="R11" s="271">
        <v>0</v>
      </c>
      <c r="S11" s="1421">
        <v>0</v>
      </c>
      <c r="T11" s="1416">
        <f t="shared" si="1"/>
        <v>5367076</v>
      </c>
      <c r="U11" s="1411">
        <f t="shared" si="1"/>
        <v>5422852</v>
      </c>
      <c r="V11" s="255">
        <f t="shared" si="8"/>
        <v>-1</v>
      </c>
      <c r="W11" s="272">
        <v>1412706</v>
      </c>
      <c r="X11" s="459">
        <v>847732</v>
      </c>
      <c r="Y11" s="273">
        <f t="shared" si="9"/>
        <v>66.599999999999994</v>
      </c>
      <c r="Z11" s="1842">
        <v>309024</v>
      </c>
      <c r="AA11" s="1835">
        <v>267995</v>
      </c>
      <c r="AB11" s="274">
        <f t="shared" si="10"/>
        <v>15.3</v>
      </c>
      <c r="AC11" s="275">
        <v>1103682</v>
      </c>
      <c r="AD11" s="1849">
        <v>579737</v>
      </c>
      <c r="AE11" s="462">
        <f t="shared" si="11"/>
        <v>90.4</v>
      </c>
      <c r="AF11" s="459">
        <v>2339</v>
      </c>
      <c r="AG11" s="459">
        <v>4280</v>
      </c>
      <c r="AH11" s="1859">
        <f t="shared" si="12"/>
        <v>-45.4</v>
      </c>
      <c r="AI11" s="1366">
        <f t="shared" si="2"/>
        <v>1415045</v>
      </c>
      <c r="AJ11" s="267">
        <f t="shared" si="3"/>
        <v>852012</v>
      </c>
      <c r="AK11" s="426">
        <f t="shared" si="13"/>
        <v>66.099999999999994</v>
      </c>
      <c r="AL11" s="420">
        <v>19371</v>
      </c>
      <c r="AM11" s="1924">
        <v>11041</v>
      </c>
      <c r="AN11" s="1865">
        <v>1823335</v>
      </c>
      <c r="AO11" s="459">
        <v>1794591</v>
      </c>
      <c r="AP11" s="426">
        <f t="shared" si="14"/>
        <v>1.6</v>
      </c>
      <c r="AQ11" s="1434">
        <v>194818</v>
      </c>
      <c r="AR11" s="1403">
        <v>208309</v>
      </c>
      <c r="AS11" s="269">
        <f t="shared" si="15"/>
        <v>-6.5</v>
      </c>
      <c r="AT11" s="1445">
        <v>1877104</v>
      </c>
      <c r="AU11" s="1403">
        <v>1850544</v>
      </c>
      <c r="AV11" s="763">
        <f t="shared" si="16"/>
        <v>1.4</v>
      </c>
      <c r="AW11" s="272">
        <v>639067</v>
      </c>
      <c r="AX11" s="278">
        <v>747921</v>
      </c>
      <c r="AY11" s="763">
        <f t="shared" si="17"/>
        <v>-14.6</v>
      </c>
      <c r="AZ11" s="1445">
        <v>309696</v>
      </c>
      <c r="BA11" s="1403">
        <v>307532</v>
      </c>
      <c r="BB11" s="763">
        <f t="shared" si="18"/>
        <v>0.7</v>
      </c>
      <c r="BC11" s="272">
        <v>1179968</v>
      </c>
      <c r="BD11" s="1376">
        <v>1187424</v>
      </c>
      <c r="BE11" s="1159">
        <f t="shared" si="19"/>
        <v>-0.6</v>
      </c>
      <c r="BF11" s="1231">
        <f t="shared" si="4"/>
        <v>6023988</v>
      </c>
      <c r="BG11" s="267">
        <f t="shared" si="4"/>
        <v>6096321</v>
      </c>
      <c r="BH11" s="279">
        <f t="shared" si="20"/>
        <v>-1.2</v>
      </c>
      <c r="BI11" s="1279">
        <v>12806109</v>
      </c>
      <c r="BJ11" s="1875">
        <f t="shared" si="5"/>
        <v>12371185</v>
      </c>
      <c r="BK11" s="426">
        <f t="shared" si="21"/>
        <v>3.5</v>
      </c>
    </row>
    <row r="12" spans="2:63" s="394" customFormat="1" ht="33" customHeight="1" x14ac:dyDescent="0.15">
      <c r="B12" s="266" t="s">
        <v>8</v>
      </c>
      <c r="C12" s="272">
        <v>2672195</v>
      </c>
      <c r="D12" s="1376">
        <v>2600361</v>
      </c>
      <c r="E12" s="268">
        <f t="shared" si="6"/>
        <v>2.8</v>
      </c>
      <c r="F12" s="1385">
        <v>1803463</v>
      </c>
      <c r="G12" s="420">
        <v>1757874</v>
      </c>
      <c r="H12" s="272">
        <v>2984815</v>
      </c>
      <c r="I12" s="1393">
        <v>2882384</v>
      </c>
      <c r="J12" s="277">
        <f t="shared" si="7"/>
        <v>3.6</v>
      </c>
      <c r="K12" s="272">
        <v>2379171</v>
      </c>
      <c r="L12" s="1366">
        <v>2290076</v>
      </c>
      <c r="M12" s="270">
        <f t="shared" si="0"/>
        <v>3.9</v>
      </c>
      <c r="N12" s="271">
        <v>2242461</v>
      </c>
      <c r="O12" s="1403">
        <v>136115</v>
      </c>
      <c r="P12" s="1403">
        <v>2135097</v>
      </c>
      <c r="Q12" s="1827">
        <v>154316</v>
      </c>
      <c r="R12" s="271">
        <v>595</v>
      </c>
      <c r="S12" s="1421">
        <v>663</v>
      </c>
      <c r="T12" s="1416">
        <f t="shared" si="1"/>
        <v>8036181</v>
      </c>
      <c r="U12" s="1411">
        <f t="shared" si="1"/>
        <v>7772821</v>
      </c>
      <c r="V12" s="255">
        <f t="shared" si="8"/>
        <v>3.4</v>
      </c>
      <c r="W12" s="272">
        <v>3052773</v>
      </c>
      <c r="X12" s="459">
        <v>4017632</v>
      </c>
      <c r="Y12" s="273">
        <f t="shared" si="9"/>
        <v>-24</v>
      </c>
      <c r="Z12" s="1842">
        <v>1394132</v>
      </c>
      <c r="AA12" s="1835">
        <v>1624004</v>
      </c>
      <c r="AB12" s="274">
        <f t="shared" si="10"/>
        <v>-14.2</v>
      </c>
      <c r="AC12" s="275">
        <v>1658641</v>
      </c>
      <c r="AD12" s="1849">
        <v>2393628</v>
      </c>
      <c r="AE12" s="462">
        <f t="shared" si="11"/>
        <v>-30.7</v>
      </c>
      <c r="AF12" s="459">
        <v>36039</v>
      </c>
      <c r="AG12" s="459">
        <v>90650</v>
      </c>
      <c r="AH12" s="1859">
        <f t="shared" si="12"/>
        <v>-60.2</v>
      </c>
      <c r="AI12" s="1366">
        <f t="shared" si="2"/>
        <v>3088812</v>
      </c>
      <c r="AJ12" s="267">
        <f t="shared" si="3"/>
        <v>4108282</v>
      </c>
      <c r="AK12" s="426">
        <f t="shared" si="13"/>
        <v>-24.8</v>
      </c>
      <c r="AL12" s="420">
        <v>117775</v>
      </c>
      <c r="AM12" s="1924">
        <v>119132</v>
      </c>
      <c r="AN12" s="1865">
        <v>2554866</v>
      </c>
      <c r="AO12" s="459">
        <v>2507320</v>
      </c>
      <c r="AP12" s="426">
        <f t="shared" si="14"/>
        <v>1.9</v>
      </c>
      <c r="AQ12" s="1434">
        <v>258338</v>
      </c>
      <c r="AR12" s="1403">
        <v>323008</v>
      </c>
      <c r="AS12" s="269">
        <f t="shared" si="15"/>
        <v>-20</v>
      </c>
      <c r="AT12" s="1445">
        <v>3840502</v>
      </c>
      <c r="AU12" s="1403">
        <v>3822288</v>
      </c>
      <c r="AV12" s="763">
        <f t="shared" si="16"/>
        <v>0.5</v>
      </c>
      <c r="AW12" s="272">
        <v>63697</v>
      </c>
      <c r="AX12" s="278">
        <v>44400</v>
      </c>
      <c r="AY12" s="763">
        <f t="shared" si="17"/>
        <v>43.5</v>
      </c>
      <c r="AZ12" s="1445">
        <v>832837</v>
      </c>
      <c r="BA12" s="1403">
        <v>825403</v>
      </c>
      <c r="BB12" s="763">
        <f t="shared" si="18"/>
        <v>0.9</v>
      </c>
      <c r="BC12" s="272">
        <v>1444364</v>
      </c>
      <c r="BD12" s="1376">
        <v>1401872</v>
      </c>
      <c r="BE12" s="1159">
        <f t="shared" si="19"/>
        <v>3</v>
      </c>
      <c r="BF12" s="1231">
        <f t="shared" si="4"/>
        <v>8994604</v>
      </c>
      <c r="BG12" s="267">
        <f t="shared" si="4"/>
        <v>8924291</v>
      </c>
      <c r="BH12" s="279">
        <f t="shared" si="20"/>
        <v>0.8</v>
      </c>
      <c r="BI12" s="1279">
        <v>20119597</v>
      </c>
      <c r="BJ12" s="1875">
        <f t="shared" si="5"/>
        <v>20805394</v>
      </c>
      <c r="BK12" s="426">
        <f t="shared" si="21"/>
        <v>-3.3</v>
      </c>
    </row>
    <row r="13" spans="2:63" s="394" customFormat="1" ht="33" customHeight="1" x14ac:dyDescent="0.15">
      <c r="B13" s="280" t="s">
        <v>9</v>
      </c>
      <c r="C13" s="286">
        <v>2979226</v>
      </c>
      <c r="D13" s="1377">
        <v>2953550</v>
      </c>
      <c r="E13" s="282">
        <f t="shared" si="6"/>
        <v>0.9</v>
      </c>
      <c r="F13" s="1386">
        <v>2014069</v>
      </c>
      <c r="G13" s="421">
        <v>2007781</v>
      </c>
      <c r="H13" s="286">
        <v>3219504</v>
      </c>
      <c r="I13" s="1394">
        <v>3071916</v>
      </c>
      <c r="J13" s="291">
        <f t="shared" si="7"/>
        <v>4.8</v>
      </c>
      <c r="K13" s="286">
        <v>2791269</v>
      </c>
      <c r="L13" s="1367">
        <v>2752075</v>
      </c>
      <c r="M13" s="284">
        <f t="shared" si="0"/>
        <v>1.4</v>
      </c>
      <c r="N13" s="285">
        <v>2655834</v>
      </c>
      <c r="O13" s="1404">
        <v>135385</v>
      </c>
      <c r="P13" s="1404">
        <v>2587044</v>
      </c>
      <c r="Q13" s="1828">
        <v>164945</v>
      </c>
      <c r="R13" s="285">
        <v>50</v>
      </c>
      <c r="S13" s="1422">
        <v>86</v>
      </c>
      <c r="T13" s="1416">
        <f t="shared" si="1"/>
        <v>8989999</v>
      </c>
      <c r="U13" s="1411">
        <f t="shared" si="1"/>
        <v>8777541</v>
      </c>
      <c r="V13" s="255">
        <f t="shared" si="8"/>
        <v>2.4</v>
      </c>
      <c r="W13" s="286">
        <v>2279451</v>
      </c>
      <c r="X13" s="1429">
        <v>2791390</v>
      </c>
      <c r="Y13" s="287">
        <f t="shared" si="9"/>
        <v>-18.3</v>
      </c>
      <c r="Z13" s="1843">
        <v>943985</v>
      </c>
      <c r="AA13" s="1836">
        <v>1049586</v>
      </c>
      <c r="AB13" s="288">
        <f t="shared" si="10"/>
        <v>-10.1</v>
      </c>
      <c r="AC13" s="289">
        <v>1335466</v>
      </c>
      <c r="AD13" s="1850">
        <v>1741804</v>
      </c>
      <c r="AE13" s="463">
        <f t="shared" si="11"/>
        <v>-23.3</v>
      </c>
      <c r="AF13" s="459">
        <v>27578</v>
      </c>
      <c r="AG13" s="459">
        <v>39188</v>
      </c>
      <c r="AH13" s="1859">
        <f t="shared" si="12"/>
        <v>-29.6</v>
      </c>
      <c r="AI13" s="1367">
        <f t="shared" si="2"/>
        <v>2307029</v>
      </c>
      <c r="AJ13" s="281">
        <f t="shared" si="3"/>
        <v>2830578</v>
      </c>
      <c r="AK13" s="427">
        <f t="shared" si="13"/>
        <v>-18.5</v>
      </c>
      <c r="AL13" s="421">
        <v>79417</v>
      </c>
      <c r="AM13" s="1925">
        <v>74132</v>
      </c>
      <c r="AN13" s="1866">
        <v>2805558</v>
      </c>
      <c r="AO13" s="1429">
        <v>2865193</v>
      </c>
      <c r="AP13" s="427">
        <f t="shared" si="14"/>
        <v>-2.1</v>
      </c>
      <c r="AQ13" s="1435">
        <v>232842</v>
      </c>
      <c r="AR13" s="1404">
        <v>307041</v>
      </c>
      <c r="AS13" s="283">
        <f t="shared" si="15"/>
        <v>-24.2</v>
      </c>
      <c r="AT13" s="1446">
        <v>3351687</v>
      </c>
      <c r="AU13" s="1404">
        <v>3351078</v>
      </c>
      <c r="AV13" s="1148" t="str">
        <f t="shared" si="16"/>
        <v xml:space="preserve">    0.0</v>
      </c>
      <c r="AW13" s="286">
        <v>206302</v>
      </c>
      <c r="AX13" s="292">
        <v>108035</v>
      </c>
      <c r="AY13" s="1148">
        <f t="shared" si="17"/>
        <v>91</v>
      </c>
      <c r="AZ13" s="1446">
        <v>221810</v>
      </c>
      <c r="BA13" s="1404">
        <v>224690</v>
      </c>
      <c r="BB13" s="1148">
        <f t="shared" si="18"/>
        <v>-1.3</v>
      </c>
      <c r="BC13" s="286">
        <v>2177010</v>
      </c>
      <c r="BD13" s="1377">
        <v>2232271</v>
      </c>
      <c r="BE13" s="1160">
        <f t="shared" si="19"/>
        <v>-2.5</v>
      </c>
      <c r="BF13" s="1231">
        <f t="shared" si="4"/>
        <v>8995209</v>
      </c>
      <c r="BG13" s="267">
        <f t="shared" si="4"/>
        <v>9088308</v>
      </c>
      <c r="BH13" s="279">
        <f t="shared" si="20"/>
        <v>-1</v>
      </c>
      <c r="BI13" s="1280">
        <v>20292237</v>
      </c>
      <c r="BJ13" s="1876">
        <f t="shared" si="5"/>
        <v>20696427</v>
      </c>
      <c r="BK13" s="427">
        <f t="shared" si="21"/>
        <v>-2</v>
      </c>
    </row>
    <row r="14" spans="2:63" s="394" customFormat="1" ht="33" customHeight="1" x14ac:dyDescent="0.15">
      <c r="B14" s="266" t="s">
        <v>10</v>
      </c>
      <c r="C14" s="272">
        <v>1956566</v>
      </c>
      <c r="D14" s="1376">
        <v>1934333</v>
      </c>
      <c r="E14" s="268">
        <f t="shared" si="6"/>
        <v>1.1000000000000001</v>
      </c>
      <c r="F14" s="1385">
        <v>1228668</v>
      </c>
      <c r="G14" s="420">
        <v>1214593</v>
      </c>
      <c r="H14" s="272">
        <v>2082925</v>
      </c>
      <c r="I14" s="1393">
        <v>2051776</v>
      </c>
      <c r="J14" s="277">
        <f t="shared" si="7"/>
        <v>1.5</v>
      </c>
      <c r="K14" s="272">
        <v>1376021</v>
      </c>
      <c r="L14" s="1366">
        <v>1339699</v>
      </c>
      <c r="M14" s="270">
        <f t="shared" si="0"/>
        <v>2.7</v>
      </c>
      <c r="N14" s="271">
        <v>1282157</v>
      </c>
      <c r="O14" s="1403">
        <v>92072</v>
      </c>
      <c r="P14" s="1403">
        <v>1240434</v>
      </c>
      <c r="Q14" s="1827">
        <v>97476</v>
      </c>
      <c r="R14" s="271">
        <v>1792</v>
      </c>
      <c r="S14" s="1421">
        <v>1789</v>
      </c>
      <c r="T14" s="1416">
        <f t="shared" si="1"/>
        <v>5415512</v>
      </c>
      <c r="U14" s="1411">
        <f t="shared" si="1"/>
        <v>5325808</v>
      </c>
      <c r="V14" s="255">
        <f t="shared" si="8"/>
        <v>1.7</v>
      </c>
      <c r="W14" s="272">
        <v>4459933</v>
      </c>
      <c r="X14" s="459">
        <v>4302046</v>
      </c>
      <c r="Y14" s="273">
        <f t="shared" si="9"/>
        <v>3.7</v>
      </c>
      <c r="Z14" s="1842">
        <v>1764728</v>
      </c>
      <c r="AA14" s="1835">
        <v>2127744</v>
      </c>
      <c r="AB14" s="274">
        <f t="shared" si="10"/>
        <v>-17.100000000000001</v>
      </c>
      <c r="AC14" s="275">
        <v>2695205</v>
      </c>
      <c r="AD14" s="1849">
        <v>2174302</v>
      </c>
      <c r="AE14" s="462">
        <f t="shared" si="11"/>
        <v>24</v>
      </c>
      <c r="AF14" s="459">
        <v>48031</v>
      </c>
      <c r="AG14" s="459">
        <v>102580</v>
      </c>
      <c r="AH14" s="1859">
        <f t="shared" si="12"/>
        <v>-53.2</v>
      </c>
      <c r="AI14" s="1366">
        <f t="shared" si="2"/>
        <v>4507964</v>
      </c>
      <c r="AJ14" s="267">
        <f t="shared" si="3"/>
        <v>4404626</v>
      </c>
      <c r="AK14" s="426">
        <f t="shared" si="13"/>
        <v>2.2999999999999998</v>
      </c>
      <c r="AL14" s="420">
        <v>49657</v>
      </c>
      <c r="AM14" s="1924">
        <v>56950</v>
      </c>
      <c r="AN14" s="1865">
        <v>2111222</v>
      </c>
      <c r="AO14" s="459">
        <v>2145276</v>
      </c>
      <c r="AP14" s="426">
        <f t="shared" si="14"/>
        <v>-1.6</v>
      </c>
      <c r="AQ14" s="1434">
        <v>187944</v>
      </c>
      <c r="AR14" s="1403">
        <v>246753</v>
      </c>
      <c r="AS14" s="269">
        <f t="shared" si="15"/>
        <v>-23.8</v>
      </c>
      <c r="AT14" s="1445">
        <v>1989301</v>
      </c>
      <c r="AU14" s="1403">
        <v>1994920</v>
      </c>
      <c r="AV14" s="763">
        <f t="shared" si="16"/>
        <v>-0.3</v>
      </c>
      <c r="AW14" s="272">
        <v>89419</v>
      </c>
      <c r="AX14" s="278">
        <v>155088</v>
      </c>
      <c r="AY14" s="763">
        <f t="shared" si="17"/>
        <v>-42.3</v>
      </c>
      <c r="AZ14" s="1445">
        <v>215242</v>
      </c>
      <c r="BA14" s="1403">
        <v>511462</v>
      </c>
      <c r="BB14" s="763">
        <f t="shared" si="18"/>
        <v>-57.9</v>
      </c>
      <c r="BC14" s="272">
        <v>2073359</v>
      </c>
      <c r="BD14" s="1376">
        <v>2008072</v>
      </c>
      <c r="BE14" s="1159">
        <f t="shared" si="19"/>
        <v>3.3</v>
      </c>
      <c r="BF14" s="1231">
        <f t="shared" si="4"/>
        <v>6666487</v>
      </c>
      <c r="BG14" s="267">
        <f t="shared" si="4"/>
        <v>7061571</v>
      </c>
      <c r="BH14" s="279">
        <f t="shared" si="20"/>
        <v>-5.6</v>
      </c>
      <c r="BI14" s="1279">
        <v>16589963</v>
      </c>
      <c r="BJ14" s="1875">
        <f t="shared" si="5"/>
        <v>16792005</v>
      </c>
      <c r="BK14" s="426">
        <f t="shared" si="21"/>
        <v>-1.2</v>
      </c>
    </row>
    <row r="15" spans="2:63" s="394" customFormat="1" ht="33" customHeight="1" x14ac:dyDescent="0.15">
      <c r="B15" s="280" t="s">
        <v>17</v>
      </c>
      <c r="C15" s="286">
        <v>4209807</v>
      </c>
      <c r="D15" s="1377">
        <v>4261841</v>
      </c>
      <c r="E15" s="282">
        <f t="shared" si="6"/>
        <v>-1.2</v>
      </c>
      <c r="F15" s="1386">
        <v>2918499</v>
      </c>
      <c r="G15" s="421">
        <v>2926466</v>
      </c>
      <c r="H15" s="286">
        <v>3306644</v>
      </c>
      <c r="I15" s="1394">
        <v>3276192</v>
      </c>
      <c r="J15" s="291">
        <f t="shared" si="7"/>
        <v>0.9</v>
      </c>
      <c r="K15" s="286">
        <v>4661924</v>
      </c>
      <c r="L15" s="1367">
        <v>5082987</v>
      </c>
      <c r="M15" s="284">
        <f t="shared" si="0"/>
        <v>-8.3000000000000007</v>
      </c>
      <c r="N15" s="285">
        <v>4468602</v>
      </c>
      <c r="O15" s="1404">
        <v>193315</v>
      </c>
      <c r="P15" s="1404">
        <v>4842654</v>
      </c>
      <c r="Q15" s="1828">
        <v>240306</v>
      </c>
      <c r="R15" s="285">
        <v>7</v>
      </c>
      <c r="S15" s="1422">
        <v>27</v>
      </c>
      <c r="T15" s="1416">
        <f t="shared" si="1"/>
        <v>12178375</v>
      </c>
      <c r="U15" s="1411">
        <f t="shared" si="1"/>
        <v>12621020</v>
      </c>
      <c r="V15" s="255">
        <f t="shared" si="8"/>
        <v>-3.5</v>
      </c>
      <c r="W15" s="286">
        <v>6907307</v>
      </c>
      <c r="X15" s="1429">
        <v>3883089</v>
      </c>
      <c r="Y15" s="287">
        <f t="shared" si="9"/>
        <v>77.900000000000006</v>
      </c>
      <c r="Z15" s="1843">
        <v>2471076</v>
      </c>
      <c r="AA15" s="1836">
        <v>1766257</v>
      </c>
      <c r="AB15" s="288">
        <f t="shared" si="10"/>
        <v>39.9</v>
      </c>
      <c r="AC15" s="289">
        <v>4436231</v>
      </c>
      <c r="AD15" s="1850">
        <v>2116832</v>
      </c>
      <c r="AE15" s="463">
        <f t="shared" si="11"/>
        <v>109.6</v>
      </c>
      <c r="AF15" s="459">
        <v>196567</v>
      </c>
      <c r="AG15" s="459">
        <v>284089</v>
      </c>
      <c r="AH15" s="1859">
        <f t="shared" si="12"/>
        <v>-30.8</v>
      </c>
      <c r="AI15" s="1370">
        <f t="shared" si="2"/>
        <v>7103874</v>
      </c>
      <c r="AJ15" s="281">
        <f t="shared" si="3"/>
        <v>4167178</v>
      </c>
      <c r="AK15" s="427">
        <f t="shared" si="13"/>
        <v>70.5</v>
      </c>
      <c r="AL15" s="421">
        <v>0</v>
      </c>
      <c r="AM15" s="1925">
        <v>0</v>
      </c>
      <c r="AN15" s="1866">
        <v>4606598</v>
      </c>
      <c r="AO15" s="1429">
        <v>4393073</v>
      </c>
      <c r="AP15" s="427">
        <f t="shared" si="14"/>
        <v>4.9000000000000004</v>
      </c>
      <c r="AQ15" s="1435">
        <v>729142</v>
      </c>
      <c r="AR15" s="1404">
        <v>888249</v>
      </c>
      <c r="AS15" s="283">
        <f t="shared" si="15"/>
        <v>-17.899999999999999</v>
      </c>
      <c r="AT15" s="1446">
        <v>6309207</v>
      </c>
      <c r="AU15" s="1404">
        <v>6405024</v>
      </c>
      <c r="AV15" s="1148">
        <f t="shared" si="16"/>
        <v>-1.5</v>
      </c>
      <c r="AW15" s="286">
        <v>1712487</v>
      </c>
      <c r="AX15" s="292">
        <v>1399794</v>
      </c>
      <c r="AY15" s="1148">
        <f t="shared" si="17"/>
        <v>22.3</v>
      </c>
      <c r="AZ15" s="1446">
        <v>1181245</v>
      </c>
      <c r="BA15" s="1404">
        <v>1316567</v>
      </c>
      <c r="BB15" s="1148">
        <f t="shared" si="18"/>
        <v>-10.3</v>
      </c>
      <c r="BC15" s="286">
        <v>2503467</v>
      </c>
      <c r="BD15" s="1377">
        <v>2314978</v>
      </c>
      <c r="BE15" s="1160">
        <f t="shared" si="19"/>
        <v>8.1</v>
      </c>
      <c r="BF15" s="1231">
        <f t="shared" si="4"/>
        <v>17042146</v>
      </c>
      <c r="BG15" s="267">
        <f t="shared" si="4"/>
        <v>16717685</v>
      </c>
      <c r="BH15" s="279">
        <f t="shared" si="20"/>
        <v>1.9</v>
      </c>
      <c r="BI15" s="1280">
        <v>36324395</v>
      </c>
      <c r="BJ15" s="1876">
        <f t="shared" si="5"/>
        <v>33505883</v>
      </c>
      <c r="BK15" s="427">
        <f t="shared" si="21"/>
        <v>8.4</v>
      </c>
    </row>
    <row r="16" spans="2:63" s="394" customFormat="1" ht="33" customHeight="1" thickBot="1" x14ac:dyDescent="0.2">
      <c r="B16" s="293" t="s">
        <v>20</v>
      </c>
      <c r="C16" s="299">
        <v>4866840</v>
      </c>
      <c r="D16" s="1378">
        <v>4941594</v>
      </c>
      <c r="E16" s="295">
        <f t="shared" si="6"/>
        <v>-1.5</v>
      </c>
      <c r="F16" s="1387">
        <v>3354293</v>
      </c>
      <c r="G16" s="422">
        <v>3386830</v>
      </c>
      <c r="H16" s="299">
        <v>6809244</v>
      </c>
      <c r="I16" s="1395">
        <v>6692849</v>
      </c>
      <c r="J16" s="303">
        <f t="shared" si="7"/>
        <v>1.7</v>
      </c>
      <c r="K16" s="299">
        <v>5825855</v>
      </c>
      <c r="L16" s="1368">
        <v>5621664</v>
      </c>
      <c r="M16" s="297">
        <f t="shared" si="0"/>
        <v>3.6</v>
      </c>
      <c r="N16" s="298">
        <v>5463913</v>
      </c>
      <c r="O16" s="1405">
        <v>360846</v>
      </c>
      <c r="P16" s="1405">
        <v>5197702</v>
      </c>
      <c r="Q16" s="1829">
        <v>423024</v>
      </c>
      <c r="R16" s="298">
        <v>1096</v>
      </c>
      <c r="S16" s="1423">
        <v>938</v>
      </c>
      <c r="T16" s="1416">
        <f>C16+H16+K16</f>
        <v>17501939</v>
      </c>
      <c r="U16" s="1411">
        <f>D16+I16+L16</f>
        <v>17256107</v>
      </c>
      <c r="V16" s="322">
        <f t="shared" si="8"/>
        <v>1.4</v>
      </c>
      <c r="W16" s="299">
        <v>7582610</v>
      </c>
      <c r="X16" s="460">
        <v>6003721</v>
      </c>
      <c r="Y16" s="300">
        <f t="shared" si="9"/>
        <v>26.3</v>
      </c>
      <c r="Z16" s="1844">
        <v>3590175</v>
      </c>
      <c r="AA16" s="1837">
        <v>2006531</v>
      </c>
      <c r="AB16" s="301">
        <f t="shared" si="10"/>
        <v>78.900000000000006</v>
      </c>
      <c r="AC16" s="302">
        <v>3992435</v>
      </c>
      <c r="AD16" s="1851">
        <v>3997190</v>
      </c>
      <c r="AE16" s="464">
        <f t="shared" si="11"/>
        <v>-0.1</v>
      </c>
      <c r="AF16" s="467">
        <v>0</v>
      </c>
      <c r="AG16" s="467">
        <v>41997</v>
      </c>
      <c r="AH16" s="1859" t="str">
        <f t="shared" si="12"/>
        <v xml:space="preserve"> 皆  減</v>
      </c>
      <c r="AI16" s="1368">
        <f t="shared" si="2"/>
        <v>7582610</v>
      </c>
      <c r="AJ16" s="294">
        <f t="shared" si="3"/>
        <v>6045718</v>
      </c>
      <c r="AK16" s="428">
        <f t="shared" si="13"/>
        <v>25.4</v>
      </c>
      <c r="AL16" s="422">
        <v>165565</v>
      </c>
      <c r="AM16" s="1926">
        <v>153297</v>
      </c>
      <c r="AN16" s="1867">
        <v>5650534</v>
      </c>
      <c r="AO16" s="460">
        <v>5477359</v>
      </c>
      <c r="AP16" s="428">
        <f t="shared" si="14"/>
        <v>3.2</v>
      </c>
      <c r="AQ16" s="1436">
        <v>693590</v>
      </c>
      <c r="AR16" s="1405">
        <v>689754</v>
      </c>
      <c r="AS16" s="296">
        <f t="shared" si="15"/>
        <v>0.6</v>
      </c>
      <c r="AT16" s="1447">
        <v>4740007</v>
      </c>
      <c r="AU16" s="1405">
        <v>5051532</v>
      </c>
      <c r="AV16" s="1157">
        <f t="shared" si="16"/>
        <v>-6.2</v>
      </c>
      <c r="AW16" s="299">
        <v>427517</v>
      </c>
      <c r="AX16" s="304">
        <v>1395721</v>
      </c>
      <c r="AY16" s="1157">
        <f t="shared" si="17"/>
        <v>-69.400000000000006</v>
      </c>
      <c r="AZ16" s="1447">
        <v>1444201</v>
      </c>
      <c r="BA16" s="1405">
        <v>1397789</v>
      </c>
      <c r="BB16" s="1157">
        <f t="shared" si="18"/>
        <v>3.3</v>
      </c>
      <c r="BC16" s="299">
        <v>3125083</v>
      </c>
      <c r="BD16" s="1378">
        <v>2953434</v>
      </c>
      <c r="BE16" s="1161">
        <f t="shared" si="19"/>
        <v>5.8</v>
      </c>
      <c r="BF16" s="1231">
        <f t="shared" si="4"/>
        <v>16080932</v>
      </c>
      <c r="BG16" s="1691">
        <f t="shared" si="4"/>
        <v>16965589</v>
      </c>
      <c r="BH16" s="329">
        <f t="shared" si="20"/>
        <v>-5.2</v>
      </c>
      <c r="BI16" s="1281">
        <v>41165481</v>
      </c>
      <c r="BJ16" s="1877">
        <f t="shared" si="5"/>
        <v>40267414</v>
      </c>
      <c r="BK16" s="428">
        <f t="shared" si="21"/>
        <v>2.2000000000000002</v>
      </c>
    </row>
    <row r="17" spans="2:63" s="394" customFormat="1" ht="33" customHeight="1" thickTop="1" thickBot="1" x14ac:dyDescent="0.2">
      <c r="B17" s="1282" t="s">
        <v>11</v>
      </c>
      <c r="C17" s="1288">
        <f>SUM(C7:C16)</f>
        <v>56884898</v>
      </c>
      <c r="D17" s="1379">
        <f>SUM(D7:D16)</f>
        <v>56817769</v>
      </c>
      <c r="E17" s="1283">
        <f t="shared" si="6"/>
        <v>0.1</v>
      </c>
      <c r="F17" s="1388">
        <f>SUM(F7:F16)</f>
        <v>39431960</v>
      </c>
      <c r="G17" s="1296">
        <f>SUM(G7:G16)</f>
        <v>39338984</v>
      </c>
      <c r="H17" s="1288">
        <f>SUM(H7:H16)</f>
        <v>75403003</v>
      </c>
      <c r="I17" s="1296">
        <f>SUM(I7:I16)</f>
        <v>72923285</v>
      </c>
      <c r="J17" s="1284">
        <f t="shared" si="7"/>
        <v>3.4</v>
      </c>
      <c r="K17" s="1288">
        <f>SUM(K7:K16)</f>
        <v>53047250</v>
      </c>
      <c r="L17" s="1369">
        <f>SUM(L7:L16)</f>
        <v>53979058</v>
      </c>
      <c r="M17" s="1285">
        <f t="shared" si="0"/>
        <v>-1.7</v>
      </c>
      <c r="N17" s="1286">
        <f t="shared" ref="N17:T17" si="22">SUM(N7:N16)</f>
        <v>49735130</v>
      </c>
      <c r="O17" s="1406">
        <f t="shared" ref="O17:P17" si="23">SUM(O7:O16)</f>
        <v>3306445</v>
      </c>
      <c r="P17" s="1406">
        <f t="shared" si="23"/>
        <v>49978038</v>
      </c>
      <c r="Q17" s="1830">
        <f t="shared" ref="Q17" si="24">SUM(Q7:Q16)</f>
        <v>3995691</v>
      </c>
      <c r="R17" s="1286">
        <f t="shared" si="22"/>
        <v>5675</v>
      </c>
      <c r="S17" s="1424">
        <f t="shared" ref="S17" si="25">SUM(S7:S16)</f>
        <v>5329</v>
      </c>
      <c r="T17" s="1417">
        <f t="shared" si="22"/>
        <v>185335151</v>
      </c>
      <c r="U17" s="1412">
        <f t="shared" ref="U17" si="26">SUM(U7:U16)</f>
        <v>183720112</v>
      </c>
      <c r="V17" s="1287">
        <f t="shared" si="8"/>
        <v>0.9</v>
      </c>
      <c r="W17" s="1288">
        <f>SUM(W7:W16)</f>
        <v>63960304</v>
      </c>
      <c r="X17" s="1430">
        <f>SUM(X7:X16)</f>
        <v>58828364</v>
      </c>
      <c r="Y17" s="1289">
        <f t="shared" si="9"/>
        <v>8.6999999999999993</v>
      </c>
      <c r="Z17" s="1650">
        <f>SUM(Z7:Z16)</f>
        <v>27926582</v>
      </c>
      <c r="AA17" s="1369">
        <f>SUM(AA7:AA16)</f>
        <v>27852969</v>
      </c>
      <c r="AB17" s="1291">
        <f t="shared" si="10"/>
        <v>0.3</v>
      </c>
      <c r="AC17" s="1292">
        <f>SUM(AC7:AC16)</f>
        <v>36033722</v>
      </c>
      <c r="AD17" s="1852">
        <f>SUM(AD7:AD16)</f>
        <v>30975395</v>
      </c>
      <c r="AE17" s="1293">
        <f t="shared" si="11"/>
        <v>16.3</v>
      </c>
      <c r="AF17" s="1464">
        <f>SUM(AF7:AF16)</f>
        <v>837736</v>
      </c>
      <c r="AG17" s="1465">
        <f>SUM(AG7:AG16)</f>
        <v>1109539</v>
      </c>
      <c r="AH17" s="1860">
        <f t="shared" si="12"/>
        <v>-24.5</v>
      </c>
      <c r="AI17" s="1369">
        <f>SUM(AI7:AI16)</f>
        <v>64798040</v>
      </c>
      <c r="AJ17" s="1294">
        <f>SUM(AJ7:AJ16)</f>
        <v>59937903</v>
      </c>
      <c r="AK17" s="1295">
        <f t="shared" si="13"/>
        <v>8.1</v>
      </c>
      <c r="AL17" s="1296">
        <f>SUM(AL7:AL16)</f>
        <v>923684</v>
      </c>
      <c r="AM17" s="1927">
        <f>SUM(AM7:AM16)</f>
        <v>959882</v>
      </c>
      <c r="AN17" s="1868">
        <f>SUM(AN7:AN16)</f>
        <v>54481276</v>
      </c>
      <c r="AO17" s="1430">
        <f>SUM(AO7:AO16)</f>
        <v>52985476</v>
      </c>
      <c r="AP17" s="1295">
        <f t="shared" si="14"/>
        <v>2.8</v>
      </c>
      <c r="AQ17" s="1437">
        <f>SUM(AQ7:AQ16)</f>
        <v>5336281</v>
      </c>
      <c r="AR17" s="1442">
        <f>SUM(AR7:AR16)</f>
        <v>6223613</v>
      </c>
      <c r="AS17" s="1297">
        <f t="shared" si="15"/>
        <v>-14.3</v>
      </c>
      <c r="AT17" s="1448">
        <f>SUM(AT7:AT16)</f>
        <v>49290900</v>
      </c>
      <c r="AU17" s="1442">
        <f>SUM(AU7:AU16)</f>
        <v>48919917</v>
      </c>
      <c r="AV17" s="1298">
        <f t="shared" si="16"/>
        <v>0.8</v>
      </c>
      <c r="AW17" s="1288">
        <f>SUM(AW7:AW16)</f>
        <v>6963053</v>
      </c>
      <c r="AX17" s="1453">
        <f>SUM(AX7:AX16)</f>
        <v>8259888</v>
      </c>
      <c r="AY17" s="1298">
        <f t="shared" si="17"/>
        <v>-15.7</v>
      </c>
      <c r="AZ17" s="1448">
        <f>SUM(AZ7:AZ16)</f>
        <v>13390991</v>
      </c>
      <c r="BA17" s="1442">
        <f>SUM(BA7:BA16)</f>
        <v>13426228</v>
      </c>
      <c r="BB17" s="1298">
        <f t="shared" si="18"/>
        <v>-0.3</v>
      </c>
      <c r="BC17" s="1288">
        <f>SUM(BC7:BC16)</f>
        <v>39455282</v>
      </c>
      <c r="BD17" s="1379">
        <f>SUM(BD7:BD16)</f>
        <v>39387687</v>
      </c>
      <c r="BE17" s="1299">
        <f t="shared" si="19"/>
        <v>0.2</v>
      </c>
      <c r="BF17" s="1300">
        <f>SUM(BF7:BF16)</f>
        <v>168917783</v>
      </c>
      <c r="BG17" s="1294">
        <f>SUM(BG7:BG16)</f>
        <v>169202809</v>
      </c>
      <c r="BH17" s="1301">
        <f t="shared" si="20"/>
        <v>-0.2</v>
      </c>
      <c r="BI17" s="1302">
        <f>SUM(BI7:BI16)</f>
        <v>419050974</v>
      </c>
      <c r="BJ17" s="1878">
        <f>SUM(BJ7:BJ16)</f>
        <v>412860824</v>
      </c>
      <c r="BK17" s="1295">
        <f t="shared" si="21"/>
        <v>1.5</v>
      </c>
    </row>
    <row r="18" spans="2:63" s="394" customFormat="1" ht="33" customHeight="1" thickTop="1" x14ac:dyDescent="0.15">
      <c r="B18" s="249" t="s">
        <v>12</v>
      </c>
      <c r="C18" s="256">
        <v>232584</v>
      </c>
      <c r="D18" s="1375">
        <v>228374</v>
      </c>
      <c r="E18" s="251">
        <f t="shared" si="6"/>
        <v>1.8</v>
      </c>
      <c r="F18" s="1384">
        <v>128768</v>
      </c>
      <c r="G18" s="419">
        <v>113564</v>
      </c>
      <c r="H18" s="256">
        <v>261288</v>
      </c>
      <c r="I18" s="1392">
        <v>229669</v>
      </c>
      <c r="J18" s="261">
        <f t="shared" si="7"/>
        <v>13.8</v>
      </c>
      <c r="K18" s="256">
        <v>159391</v>
      </c>
      <c r="L18" s="1365">
        <v>155132</v>
      </c>
      <c r="M18" s="253">
        <f t="shared" si="0"/>
        <v>2.7</v>
      </c>
      <c r="N18" s="254">
        <v>146198</v>
      </c>
      <c r="O18" s="1402">
        <v>13193</v>
      </c>
      <c r="P18" s="1402">
        <v>140319</v>
      </c>
      <c r="Q18" s="1826">
        <v>14813</v>
      </c>
      <c r="R18" s="254">
        <v>0</v>
      </c>
      <c r="S18" s="1420">
        <v>0</v>
      </c>
      <c r="T18" s="1416">
        <f t="shared" si="1"/>
        <v>653263</v>
      </c>
      <c r="U18" s="1411">
        <f t="shared" si="1"/>
        <v>613175</v>
      </c>
      <c r="V18" s="735">
        <f t="shared" si="8"/>
        <v>6.5</v>
      </c>
      <c r="W18" s="256">
        <v>505238</v>
      </c>
      <c r="X18" s="1428">
        <v>220738</v>
      </c>
      <c r="Y18" s="257">
        <f t="shared" si="9"/>
        <v>128.9</v>
      </c>
      <c r="Z18" s="1841">
        <v>430028</v>
      </c>
      <c r="AA18" s="1834">
        <v>142599</v>
      </c>
      <c r="AB18" s="274">
        <f t="shared" si="10"/>
        <v>201.6</v>
      </c>
      <c r="AC18" s="259">
        <v>75210</v>
      </c>
      <c r="AD18" s="1848">
        <v>78139</v>
      </c>
      <c r="AE18" s="461">
        <f t="shared" si="11"/>
        <v>-3.7</v>
      </c>
      <c r="AF18" s="458">
        <v>0</v>
      </c>
      <c r="AG18" s="458">
        <v>0</v>
      </c>
      <c r="AH18" s="1859">
        <v>0</v>
      </c>
      <c r="AI18" s="1365">
        <f t="shared" ref="AI18:AJ22" si="27">W18+AF18</f>
        <v>505238</v>
      </c>
      <c r="AJ18" s="250">
        <f t="shared" si="27"/>
        <v>220738</v>
      </c>
      <c r="AK18" s="425">
        <f t="shared" si="13"/>
        <v>128.9</v>
      </c>
      <c r="AL18" s="419">
        <v>7494</v>
      </c>
      <c r="AM18" s="1923">
        <v>7247</v>
      </c>
      <c r="AN18" s="1864">
        <v>422564</v>
      </c>
      <c r="AO18" s="1428">
        <v>451817</v>
      </c>
      <c r="AP18" s="425">
        <f t="shared" si="14"/>
        <v>-6.5</v>
      </c>
      <c r="AQ18" s="1433">
        <v>13370</v>
      </c>
      <c r="AR18" s="1402">
        <v>18194</v>
      </c>
      <c r="AS18" s="252">
        <f t="shared" si="15"/>
        <v>-26.5</v>
      </c>
      <c r="AT18" s="1444">
        <v>192857</v>
      </c>
      <c r="AU18" s="1402">
        <v>235775</v>
      </c>
      <c r="AV18" s="762">
        <f t="shared" si="16"/>
        <v>-18.2</v>
      </c>
      <c r="AW18" s="256">
        <v>2</v>
      </c>
      <c r="AX18" s="262">
        <v>3203</v>
      </c>
      <c r="AY18" s="762">
        <f t="shared" si="17"/>
        <v>-99.9</v>
      </c>
      <c r="AZ18" s="1444">
        <v>61530</v>
      </c>
      <c r="BA18" s="1402">
        <v>51919</v>
      </c>
      <c r="BB18" s="762">
        <f t="shared" si="18"/>
        <v>18.5</v>
      </c>
      <c r="BC18" s="256">
        <v>138015</v>
      </c>
      <c r="BD18" s="1375">
        <v>126399</v>
      </c>
      <c r="BE18" s="1158">
        <f t="shared" si="19"/>
        <v>9.1999999999999993</v>
      </c>
      <c r="BF18" s="1231">
        <f t="shared" si="4"/>
        <v>828338</v>
      </c>
      <c r="BG18" s="263">
        <f t="shared" si="4"/>
        <v>887307</v>
      </c>
      <c r="BH18" s="264">
        <f t="shared" si="20"/>
        <v>-6.6</v>
      </c>
      <c r="BI18" s="1278">
        <v>1986839</v>
      </c>
      <c r="BJ18" s="1879">
        <f t="shared" ref="BJ18:BJ22" si="28">SUM(U18,AJ18,BG18)</f>
        <v>1721220</v>
      </c>
      <c r="BK18" s="425">
        <f t="shared" si="21"/>
        <v>15.4</v>
      </c>
    </row>
    <row r="19" spans="2:63" s="394" customFormat="1" ht="33" customHeight="1" x14ac:dyDescent="0.15">
      <c r="B19" s="266" t="s">
        <v>13</v>
      </c>
      <c r="C19" s="272">
        <v>1196744</v>
      </c>
      <c r="D19" s="1376">
        <v>1192529</v>
      </c>
      <c r="E19" s="268">
        <f t="shared" si="6"/>
        <v>0.4</v>
      </c>
      <c r="F19" s="1385">
        <v>763706</v>
      </c>
      <c r="G19" s="420">
        <v>760742</v>
      </c>
      <c r="H19" s="272">
        <v>1467808</v>
      </c>
      <c r="I19" s="1393">
        <v>1498411</v>
      </c>
      <c r="J19" s="277">
        <f t="shared" si="7"/>
        <v>-2</v>
      </c>
      <c r="K19" s="272">
        <v>971430</v>
      </c>
      <c r="L19" s="1366">
        <v>976169</v>
      </c>
      <c r="M19" s="270">
        <f t="shared" si="0"/>
        <v>-0.5</v>
      </c>
      <c r="N19" s="271">
        <v>922287</v>
      </c>
      <c r="O19" s="1403">
        <v>49134</v>
      </c>
      <c r="P19" s="1403">
        <v>917713</v>
      </c>
      <c r="Q19" s="1827">
        <v>58451</v>
      </c>
      <c r="R19" s="271">
        <v>9</v>
      </c>
      <c r="S19" s="1421">
        <v>5</v>
      </c>
      <c r="T19" s="1416">
        <f t="shared" si="1"/>
        <v>3635982</v>
      </c>
      <c r="U19" s="1411">
        <f t="shared" si="1"/>
        <v>3667109</v>
      </c>
      <c r="V19" s="255">
        <f t="shared" si="8"/>
        <v>-0.8</v>
      </c>
      <c r="W19" s="272">
        <v>907533</v>
      </c>
      <c r="X19" s="459">
        <v>979842</v>
      </c>
      <c r="Y19" s="273">
        <f t="shared" si="9"/>
        <v>-7.4</v>
      </c>
      <c r="Z19" s="1842">
        <v>347457</v>
      </c>
      <c r="AA19" s="1835">
        <v>519122</v>
      </c>
      <c r="AB19" s="274">
        <f t="shared" si="10"/>
        <v>-33.1</v>
      </c>
      <c r="AC19" s="275">
        <v>560076</v>
      </c>
      <c r="AD19" s="1849">
        <v>460720</v>
      </c>
      <c r="AE19" s="462">
        <f t="shared" si="11"/>
        <v>21.6</v>
      </c>
      <c r="AF19" s="459">
        <v>9961</v>
      </c>
      <c r="AG19" s="459">
        <v>33147</v>
      </c>
      <c r="AH19" s="1859">
        <f t="shared" si="12"/>
        <v>-69.900000000000006</v>
      </c>
      <c r="AI19" s="1366">
        <f t="shared" si="27"/>
        <v>917494</v>
      </c>
      <c r="AJ19" s="267">
        <f t="shared" si="27"/>
        <v>1012989</v>
      </c>
      <c r="AK19" s="426">
        <f t="shared" si="13"/>
        <v>-9.4</v>
      </c>
      <c r="AL19" s="420">
        <v>10929</v>
      </c>
      <c r="AM19" s="1924">
        <v>9144</v>
      </c>
      <c r="AN19" s="1865">
        <v>1435473</v>
      </c>
      <c r="AO19" s="459">
        <v>1365131</v>
      </c>
      <c r="AP19" s="426">
        <f t="shared" si="14"/>
        <v>5.2</v>
      </c>
      <c r="AQ19" s="1434">
        <v>123848</v>
      </c>
      <c r="AR19" s="1403">
        <v>140832</v>
      </c>
      <c r="AS19" s="269">
        <f t="shared" si="15"/>
        <v>-12.1</v>
      </c>
      <c r="AT19" s="1445">
        <v>1761129</v>
      </c>
      <c r="AU19" s="1403">
        <v>1488316</v>
      </c>
      <c r="AV19" s="763">
        <f t="shared" si="16"/>
        <v>18.3</v>
      </c>
      <c r="AW19" s="272">
        <v>43193</v>
      </c>
      <c r="AX19" s="278">
        <v>189208</v>
      </c>
      <c r="AY19" s="763">
        <f t="shared" si="17"/>
        <v>-77.2</v>
      </c>
      <c r="AZ19" s="1445">
        <v>419320</v>
      </c>
      <c r="BA19" s="1403">
        <v>782672</v>
      </c>
      <c r="BB19" s="763">
        <f t="shared" si="18"/>
        <v>-46.4</v>
      </c>
      <c r="BC19" s="272">
        <v>1167191</v>
      </c>
      <c r="BD19" s="1376">
        <v>1158424</v>
      </c>
      <c r="BE19" s="1159">
        <f t="shared" si="19"/>
        <v>0.8</v>
      </c>
      <c r="BF19" s="1231">
        <f t="shared" si="4"/>
        <v>4950154</v>
      </c>
      <c r="BG19" s="267">
        <f t="shared" si="4"/>
        <v>5124583</v>
      </c>
      <c r="BH19" s="279">
        <f t="shared" si="20"/>
        <v>-3.4</v>
      </c>
      <c r="BI19" s="1279">
        <v>9503630</v>
      </c>
      <c r="BJ19" s="1875">
        <f t="shared" si="28"/>
        <v>9804681</v>
      </c>
      <c r="BK19" s="426">
        <f t="shared" si="21"/>
        <v>-3.1</v>
      </c>
    </row>
    <row r="20" spans="2:63" s="394" customFormat="1" ht="33" customHeight="1" x14ac:dyDescent="0.15">
      <c r="B20" s="266" t="s">
        <v>14</v>
      </c>
      <c r="C20" s="272">
        <v>1867288</v>
      </c>
      <c r="D20" s="1376">
        <v>1908640</v>
      </c>
      <c r="E20" s="268">
        <f t="shared" si="6"/>
        <v>-2.2000000000000002</v>
      </c>
      <c r="F20" s="1385">
        <v>1218929</v>
      </c>
      <c r="G20" s="420">
        <v>1249722</v>
      </c>
      <c r="H20" s="272">
        <v>1774033</v>
      </c>
      <c r="I20" s="1393">
        <v>1730348</v>
      </c>
      <c r="J20" s="277">
        <f t="shared" si="7"/>
        <v>2.5</v>
      </c>
      <c r="K20" s="272">
        <v>1625542</v>
      </c>
      <c r="L20" s="1366">
        <v>1734671</v>
      </c>
      <c r="M20" s="270">
        <f t="shared" si="0"/>
        <v>-6.3</v>
      </c>
      <c r="N20" s="271">
        <v>1562979</v>
      </c>
      <c r="O20" s="1403">
        <v>62541</v>
      </c>
      <c r="P20" s="1403">
        <v>1657946</v>
      </c>
      <c r="Q20" s="1827">
        <v>76711</v>
      </c>
      <c r="R20" s="271">
        <v>22</v>
      </c>
      <c r="S20" s="1421">
        <v>14</v>
      </c>
      <c r="T20" s="1416">
        <f t="shared" si="1"/>
        <v>5266863</v>
      </c>
      <c r="U20" s="1411">
        <f t="shared" si="1"/>
        <v>5373659</v>
      </c>
      <c r="V20" s="255">
        <f t="shared" si="8"/>
        <v>-2</v>
      </c>
      <c r="W20" s="272">
        <v>1945644</v>
      </c>
      <c r="X20" s="459">
        <v>1183345</v>
      </c>
      <c r="Y20" s="273">
        <f t="shared" si="9"/>
        <v>64.400000000000006</v>
      </c>
      <c r="Z20" s="1842">
        <v>1183647</v>
      </c>
      <c r="AA20" s="1835">
        <v>803180</v>
      </c>
      <c r="AB20" s="274">
        <f t="shared" si="10"/>
        <v>47.4</v>
      </c>
      <c r="AC20" s="275">
        <v>761997</v>
      </c>
      <c r="AD20" s="1849">
        <v>380165</v>
      </c>
      <c r="AE20" s="462">
        <f t="shared" si="11"/>
        <v>100.4</v>
      </c>
      <c r="AF20" s="459">
        <v>22135</v>
      </c>
      <c r="AG20" s="459">
        <v>17208</v>
      </c>
      <c r="AH20" s="1859">
        <f t="shared" si="12"/>
        <v>28.6</v>
      </c>
      <c r="AI20" s="1366">
        <f t="shared" si="27"/>
        <v>1967779</v>
      </c>
      <c r="AJ20" s="267">
        <f t="shared" si="27"/>
        <v>1200553</v>
      </c>
      <c r="AK20" s="426">
        <f t="shared" si="13"/>
        <v>63.9</v>
      </c>
      <c r="AL20" s="420">
        <v>0</v>
      </c>
      <c r="AM20" s="1924">
        <v>0</v>
      </c>
      <c r="AN20" s="1865">
        <v>1607717</v>
      </c>
      <c r="AO20" s="459">
        <v>1466276</v>
      </c>
      <c r="AP20" s="426">
        <f t="shared" si="14"/>
        <v>9.6</v>
      </c>
      <c r="AQ20" s="1434">
        <v>200012</v>
      </c>
      <c r="AR20" s="1403">
        <v>198857</v>
      </c>
      <c r="AS20" s="269">
        <f t="shared" si="15"/>
        <v>0.6</v>
      </c>
      <c r="AT20" s="1445">
        <v>886377</v>
      </c>
      <c r="AU20" s="1403">
        <v>962270</v>
      </c>
      <c r="AV20" s="763">
        <f t="shared" si="16"/>
        <v>-7.9</v>
      </c>
      <c r="AW20" s="272">
        <v>330502</v>
      </c>
      <c r="AX20" s="278">
        <v>623338</v>
      </c>
      <c r="AY20" s="763">
        <f t="shared" si="17"/>
        <v>-47</v>
      </c>
      <c r="AZ20" s="1445">
        <v>475368</v>
      </c>
      <c r="BA20" s="1403">
        <v>547174</v>
      </c>
      <c r="BB20" s="763">
        <f t="shared" si="18"/>
        <v>-13.1</v>
      </c>
      <c r="BC20" s="272">
        <v>1656279</v>
      </c>
      <c r="BD20" s="1376">
        <v>1567448</v>
      </c>
      <c r="BE20" s="1159">
        <f t="shared" si="19"/>
        <v>5.7</v>
      </c>
      <c r="BF20" s="1231">
        <f t="shared" si="4"/>
        <v>5156255</v>
      </c>
      <c r="BG20" s="267">
        <f t="shared" si="4"/>
        <v>5365363</v>
      </c>
      <c r="BH20" s="279">
        <f t="shared" si="20"/>
        <v>-3.9</v>
      </c>
      <c r="BI20" s="1279">
        <v>12390897</v>
      </c>
      <c r="BJ20" s="1875">
        <f t="shared" si="28"/>
        <v>11939575</v>
      </c>
      <c r="BK20" s="426">
        <f t="shared" si="21"/>
        <v>3.8</v>
      </c>
    </row>
    <row r="21" spans="2:63" s="394" customFormat="1" ht="33" customHeight="1" x14ac:dyDescent="0.15">
      <c r="B21" s="306" t="s">
        <v>15</v>
      </c>
      <c r="C21" s="311">
        <v>1731719</v>
      </c>
      <c r="D21" s="1380">
        <v>1743766</v>
      </c>
      <c r="E21" s="307">
        <f t="shared" si="6"/>
        <v>-0.7</v>
      </c>
      <c r="F21" s="1389">
        <v>1155450</v>
      </c>
      <c r="G21" s="423">
        <v>1155867</v>
      </c>
      <c r="H21" s="311">
        <v>1219296</v>
      </c>
      <c r="I21" s="1396">
        <v>1218463</v>
      </c>
      <c r="J21" s="315">
        <f t="shared" si="7"/>
        <v>0.1</v>
      </c>
      <c r="K21" s="311">
        <v>1382128</v>
      </c>
      <c r="L21" s="1370">
        <v>1409562</v>
      </c>
      <c r="M21" s="309">
        <f t="shared" si="0"/>
        <v>-1.9</v>
      </c>
      <c r="N21" s="310">
        <v>1310803</v>
      </c>
      <c r="O21" s="1407">
        <v>71286</v>
      </c>
      <c r="P21" s="1407">
        <v>1325278</v>
      </c>
      <c r="Q21" s="1831">
        <v>84251</v>
      </c>
      <c r="R21" s="310">
        <v>39</v>
      </c>
      <c r="S21" s="1425">
        <v>33</v>
      </c>
      <c r="T21" s="1416">
        <f t="shared" si="1"/>
        <v>4333143</v>
      </c>
      <c r="U21" s="1411">
        <f t="shared" si="1"/>
        <v>4371791</v>
      </c>
      <c r="V21" s="255">
        <f t="shared" si="8"/>
        <v>-0.9</v>
      </c>
      <c r="W21" s="311">
        <v>3377685</v>
      </c>
      <c r="X21" s="458">
        <v>1728108</v>
      </c>
      <c r="Y21" s="312">
        <f t="shared" si="9"/>
        <v>95.5</v>
      </c>
      <c r="Z21" s="1845">
        <v>1421696</v>
      </c>
      <c r="AA21" s="1838">
        <v>870282</v>
      </c>
      <c r="AB21" s="313">
        <f t="shared" si="10"/>
        <v>63.4</v>
      </c>
      <c r="AC21" s="314">
        <v>1955989</v>
      </c>
      <c r="AD21" s="1853">
        <v>857826</v>
      </c>
      <c r="AE21" s="465">
        <f t="shared" si="11"/>
        <v>128</v>
      </c>
      <c r="AF21" s="459">
        <v>0</v>
      </c>
      <c r="AG21" s="459">
        <v>99825</v>
      </c>
      <c r="AH21" s="1859" t="str">
        <f t="shared" si="12"/>
        <v xml:space="preserve"> 皆  減</v>
      </c>
      <c r="AI21" s="1370">
        <f t="shared" si="27"/>
        <v>3377685</v>
      </c>
      <c r="AJ21" s="263">
        <f t="shared" si="27"/>
        <v>1827933</v>
      </c>
      <c r="AK21" s="429">
        <f t="shared" si="13"/>
        <v>84.8</v>
      </c>
      <c r="AL21" s="423">
        <v>36264</v>
      </c>
      <c r="AM21" s="1928">
        <v>35859</v>
      </c>
      <c r="AN21" s="1869">
        <v>1510652</v>
      </c>
      <c r="AO21" s="458">
        <v>1387687</v>
      </c>
      <c r="AP21" s="429">
        <f t="shared" si="14"/>
        <v>8.9</v>
      </c>
      <c r="AQ21" s="1438">
        <v>143777</v>
      </c>
      <c r="AR21" s="1407">
        <v>165788</v>
      </c>
      <c r="AS21" s="308">
        <f t="shared" si="15"/>
        <v>-13.3</v>
      </c>
      <c r="AT21" s="1449">
        <v>1285972</v>
      </c>
      <c r="AU21" s="1407">
        <v>1243126</v>
      </c>
      <c r="AV21" s="764">
        <f t="shared" si="16"/>
        <v>3.4</v>
      </c>
      <c r="AW21" s="311">
        <v>15528</v>
      </c>
      <c r="AX21" s="1454">
        <v>660051</v>
      </c>
      <c r="AY21" s="764">
        <f t="shared" si="17"/>
        <v>-97.6</v>
      </c>
      <c r="AZ21" s="1449">
        <v>265700</v>
      </c>
      <c r="BA21" s="1407">
        <v>277700</v>
      </c>
      <c r="BB21" s="764">
        <f t="shared" si="18"/>
        <v>-4.3</v>
      </c>
      <c r="BC21" s="311">
        <v>1392525</v>
      </c>
      <c r="BD21" s="1380">
        <v>1410788</v>
      </c>
      <c r="BE21" s="1162">
        <f t="shared" si="19"/>
        <v>-1.3</v>
      </c>
      <c r="BF21" s="1231">
        <f t="shared" si="4"/>
        <v>4614154</v>
      </c>
      <c r="BG21" s="267">
        <f t="shared" si="4"/>
        <v>5145140</v>
      </c>
      <c r="BH21" s="279">
        <f t="shared" si="20"/>
        <v>-10.3</v>
      </c>
      <c r="BI21" s="1303">
        <v>12324982</v>
      </c>
      <c r="BJ21" s="1880">
        <f t="shared" si="28"/>
        <v>11344864</v>
      </c>
      <c r="BK21" s="429">
        <f t="shared" si="21"/>
        <v>8.6</v>
      </c>
    </row>
    <row r="22" spans="2:63" s="394" customFormat="1" ht="33" customHeight="1" thickBot="1" x14ac:dyDescent="0.2">
      <c r="B22" s="316" t="s">
        <v>16</v>
      </c>
      <c r="C22" s="323">
        <v>1285008</v>
      </c>
      <c r="D22" s="1381">
        <v>1297622</v>
      </c>
      <c r="E22" s="318">
        <f t="shared" si="6"/>
        <v>-1</v>
      </c>
      <c r="F22" s="1390">
        <v>824197</v>
      </c>
      <c r="G22" s="424">
        <v>842233</v>
      </c>
      <c r="H22" s="323">
        <v>582851</v>
      </c>
      <c r="I22" s="1397">
        <v>583422</v>
      </c>
      <c r="J22" s="327">
        <f t="shared" si="7"/>
        <v>-0.1</v>
      </c>
      <c r="K22" s="323">
        <v>1062199</v>
      </c>
      <c r="L22" s="1371">
        <v>1043919</v>
      </c>
      <c r="M22" s="320">
        <f t="shared" si="0"/>
        <v>1.8</v>
      </c>
      <c r="N22" s="321">
        <v>1025482</v>
      </c>
      <c r="O22" s="1408">
        <v>36717</v>
      </c>
      <c r="P22" s="1408">
        <v>998825</v>
      </c>
      <c r="Q22" s="1832">
        <v>45094</v>
      </c>
      <c r="R22" s="321">
        <v>0</v>
      </c>
      <c r="S22" s="1426">
        <v>0</v>
      </c>
      <c r="T22" s="1416">
        <f t="shared" si="1"/>
        <v>2930058</v>
      </c>
      <c r="U22" s="1411">
        <f t="shared" si="1"/>
        <v>2924963</v>
      </c>
      <c r="V22" s="322">
        <f t="shared" si="8"/>
        <v>0.2</v>
      </c>
      <c r="W22" s="323">
        <v>919062</v>
      </c>
      <c r="X22" s="1431">
        <v>2013920</v>
      </c>
      <c r="Y22" s="324">
        <f t="shared" si="9"/>
        <v>-54.4</v>
      </c>
      <c r="Z22" s="1846">
        <v>378052</v>
      </c>
      <c r="AA22" s="1839">
        <v>946541</v>
      </c>
      <c r="AB22" s="325">
        <f t="shared" si="10"/>
        <v>-60.1</v>
      </c>
      <c r="AC22" s="326">
        <v>541010</v>
      </c>
      <c r="AD22" s="1854">
        <v>1067379</v>
      </c>
      <c r="AE22" s="466">
        <f t="shared" si="11"/>
        <v>-49.3</v>
      </c>
      <c r="AF22" s="460">
        <v>79755</v>
      </c>
      <c r="AG22" s="460">
        <v>130800</v>
      </c>
      <c r="AH22" s="1861">
        <f t="shared" si="12"/>
        <v>-39</v>
      </c>
      <c r="AI22" s="1371">
        <f t="shared" si="27"/>
        <v>998817</v>
      </c>
      <c r="AJ22" s="317">
        <f t="shared" si="27"/>
        <v>2144720</v>
      </c>
      <c r="AK22" s="430">
        <f t="shared" si="13"/>
        <v>-53.4</v>
      </c>
      <c r="AL22" s="424">
        <v>16906</v>
      </c>
      <c r="AM22" s="1929">
        <v>41038</v>
      </c>
      <c r="AN22" s="1870">
        <v>1050779</v>
      </c>
      <c r="AO22" s="1431">
        <v>1076205</v>
      </c>
      <c r="AP22" s="430">
        <f t="shared" si="14"/>
        <v>-2.4</v>
      </c>
      <c r="AQ22" s="1439">
        <v>100804</v>
      </c>
      <c r="AR22" s="1408">
        <v>111006</v>
      </c>
      <c r="AS22" s="319">
        <f t="shared" si="15"/>
        <v>-9.1999999999999993</v>
      </c>
      <c r="AT22" s="1450">
        <v>1238679</v>
      </c>
      <c r="AU22" s="1408">
        <v>1445498</v>
      </c>
      <c r="AV22" s="765">
        <f t="shared" si="16"/>
        <v>-14.3</v>
      </c>
      <c r="AW22" s="323">
        <v>903779</v>
      </c>
      <c r="AX22" s="328">
        <v>915031</v>
      </c>
      <c r="AY22" s="765">
        <f t="shared" si="17"/>
        <v>-1.2</v>
      </c>
      <c r="AZ22" s="1450">
        <v>756008</v>
      </c>
      <c r="BA22" s="1408">
        <v>339548</v>
      </c>
      <c r="BB22" s="765">
        <f t="shared" si="18"/>
        <v>122.7</v>
      </c>
      <c r="BC22" s="323">
        <v>914121</v>
      </c>
      <c r="BD22" s="1381">
        <v>900755</v>
      </c>
      <c r="BE22" s="1163">
        <f t="shared" si="19"/>
        <v>1.5</v>
      </c>
      <c r="BF22" s="1231">
        <f t="shared" si="4"/>
        <v>4964170</v>
      </c>
      <c r="BG22" s="1691">
        <f t="shared" si="4"/>
        <v>4788043</v>
      </c>
      <c r="BH22" s="329">
        <f t="shared" si="20"/>
        <v>3.7</v>
      </c>
      <c r="BI22" s="1304">
        <v>8893045</v>
      </c>
      <c r="BJ22" s="1881">
        <f t="shared" si="28"/>
        <v>9857726</v>
      </c>
      <c r="BK22" s="430">
        <f t="shared" si="21"/>
        <v>-9.8000000000000007</v>
      </c>
    </row>
    <row r="23" spans="2:63" s="394" customFormat="1" ht="33" customHeight="1" thickTop="1" thickBot="1" x14ac:dyDescent="0.2">
      <c r="B23" s="1282" t="s">
        <v>19</v>
      </c>
      <c r="C23" s="1373">
        <f>SUM(C18:C22)</f>
        <v>6313343</v>
      </c>
      <c r="D23" s="1382">
        <f>SUM(D18:D22)</f>
        <v>6370931</v>
      </c>
      <c r="E23" s="1283">
        <f t="shared" si="6"/>
        <v>-0.9</v>
      </c>
      <c r="F23" s="1388">
        <f>SUM(F18:F22)</f>
        <v>4091050</v>
      </c>
      <c r="G23" s="1296">
        <f>SUM(G18:G22)</f>
        <v>4122128</v>
      </c>
      <c r="H23" s="1373">
        <f>SUM(H18:H22)</f>
        <v>5305276</v>
      </c>
      <c r="I23" s="1398">
        <f>SUM(I18:I22)</f>
        <v>5260313</v>
      </c>
      <c r="J23" s="1284">
        <f t="shared" si="7"/>
        <v>0.9</v>
      </c>
      <c r="K23" s="1373">
        <f>SUM(K18:K22)</f>
        <v>5200690</v>
      </c>
      <c r="L23" s="1372">
        <f>SUM(L18:L22)</f>
        <v>5319453</v>
      </c>
      <c r="M23" s="1285">
        <f t="shared" si="0"/>
        <v>-2.2000000000000002</v>
      </c>
      <c r="N23" s="1286">
        <f t="shared" ref="N23:T23" si="29">SUM(N18:N22)</f>
        <v>4967749</v>
      </c>
      <c r="O23" s="1406">
        <f t="shared" ref="O23:P23" si="30">SUM(O18:O22)</f>
        <v>232871</v>
      </c>
      <c r="P23" s="1406">
        <f t="shared" si="30"/>
        <v>5040081</v>
      </c>
      <c r="Q23" s="1830">
        <f t="shared" ref="Q23" si="31">SUM(Q18:Q22)</f>
        <v>279320</v>
      </c>
      <c r="R23" s="1286">
        <f t="shared" si="29"/>
        <v>70</v>
      </c>
      <c r="S23" s="1424">
        <f t="shared" ref="S23" si="32">SUM(S18:S22)</f>
        <v>52</v>
      </c>
      <c r="T23" s="1418">
        <f t="shared" si="29"/>
        <v>16819309</v>
      </c>
      <c r="U23" s="1413">
        <f t="shared" ref="U23" si="33">SUM(U18:U22)</f>
        <v>16950697</v>
      </c>
      <c r="V23" s="1287">
        <f t="shared" si="8"/>
        <v>-0.8</v>
      </c>
      <c r="W23" s="1288">
        <f>SUM(W18:W22)</f>
        <v>7655162</v>
      </c>
      <c r="X23" s="1430">
        <f>SUM(X18:X22)</f>
        <v>6125953</v>
      </c>
      <c r="Y23" s="1289">
        <f t="shared" si="9"/>
        <v>25</v>
      </c>
      <c r="Z23" s="1650">
        <f>SUM(Z18:Z22)</f>
        <v>3760880</v>
      </c>
      <c r="AA23" s="1369">
        <f>SUM(AA18:AA22)</f>
        <v>3281724</v>
      </c>
      <c r="AB23" s="1291">
        <f t="shared" si="10"/>
        <v>14.6</v>
      </c>
      <c r="AC23" s="1305">
        <f>SUM(AC18:AC22)</f>
        <v>3894282</v>
      </c>
      <c r="AD23" s="1855">
        <f>SUM(AD18:AD22)</f>
        <v>2844229</v>
      </c>
      <c r="AE23" s="1293">
        <f t="shared" si="11"/>
        <v>36.9</v>
      </c>
      <c r="AF23" s="1306">
        <f>SUM(AF18:AF22)</f>
        <v>111851</v>
      </c>
      <c r="AG23" s="1306">
        <f>SUM(AG18:AG22)</f>
        <v>280980</v>
      </c>
      <c r="AH23" s="1862">
        <f t="shared" si="12"/>
        <v>-60.2</v>
      </c>
      <c r="AI23" s="1369">
        <f>SUM(AI18:AI22)</f>
        <v>7767013</v>
      </c>
      <c r="AJ23" s="1294">
        <f>SUM(AJ18:AJ22)</f>
        <v>6406933</v>
      </c>
      <c r="AK23" s="1295">
        <f t="shared" si="13"/>
        <v>21.2</v>
      </c>
      <c r="AL23" s="1296">
        <f>SUM(AL18:AL22)</f>
        <v>71593</v>
      </c>
      <c r="AM23" s="1927">
        <f>SUM(AM18:AM22)</f>
        <v>93288</v>
      </c>
      <c r="AN23" s="1871">
        <f>SUM(AN18:AN22)</f>
        <v>6027185</v>
      </c>
      <c r="AO23" s="1306">
        <f>SUM(AO18:AO22)</f>
        <v>5747116</v>
      </c>
      <c r="AP23" s="1295">
        <f t="shared" si="14"/>
        <v>4.9000000000000004</v>
      </c>
      <c r="AQ23" s="1440">
        <f>SUM(AQ18:AQ22)</f>
        <v>581811</v>
      </c>
      <c r="AR23" s="1406">
        <f>SUM(AR18:AR22)</f>
        <v>634677</v>
      </c>
      <c r="AS23" s="1297">
        <f t="shared" si="15"/>
        <v>-8.3000000000000007</v>
      </c>
      <c r="AT23" s="1451">
        <f>SUM(AT18:AT22)</f>
        <v>5365014</v>
      </c>
      <c r="AU23" s="1406">
        <f>SUM(AU18:AU22)</f>
        <v>5374985</v>
      </c>
      <c r="AV23" s="1298">
        <f t="shared" si="16"/>
        <v>-0.2</v>
      </c>
      <c r="AW23" s="1373">
        <f>SUM(AW18:AW22)</f>
        <v>1293004</v>
      </c>
      <c r="AX23" s="1455">
        <f>SUM(AX18:AX22)</f>
        <v>2390831</v>
      </c>
      <c r="AY23" s="1298">
        <f t="shared" si="17"/>
        <v>-45.9</v>
      </c>
      <c r="AZ23" s="1451">
        <f>SUM(AZ18:AZ22)</f>
        <v>1977926</v>
      </c>
      <c r="BA23" s="1406">
        <f>SUM(BA18:BA22)</f>
        <v>1999013</v>
      </c>
      <c r="BB23" s="1298">
        <f t="shared" si="18"/>
        <v>-1.1000000000000001</v>
      </c>
      <c r="BC23" s="1373">
        <f>SUM(BC18:BC22)</f>
        <v>5268131</v>
      </c>
      <c r="BD23" s="1382">
        <f>SUM(BD18:BD22)</f>
        <v>5163814</v>
      </c>
      <c r="BE23" s="1299">
        <f t="shared" si="19"/>
        <v>2</v>
      </c>
      <c r="BF23" s="1307">
        <f>SUM(BF18:BF22)</f>
        <v>20513071</v>
      </c>
      <c r="BG23" s="1294">
        <f>SUM(BG18:BG22)</f>
        <v>21310436</v>
      </c>
      <c r="BH23" s="1301">
        <f t="shared" si="20"/>
        <v>-3.7</v>
      </c>
      <c r="BI23" s="1308">
        <f>SUM(BI18:BI22)</f>
        <v>45099393</v>
      </c>
      <c r="BJ23" s="1878">
        <f>SUM(BJ18:BJ22)</f>
        <v>44668066</v>
      </c>
      <c r="BK23" s="1295">
        <f t="shared" si="21"/>
        <v>1</v>
      </c>
    </row>
    <row r="24" spans="2:63" s="394" customFormat="1" ht="33" customHeight="1" thickTop="1" thickBot="1" x14ac:dyDescent="0.2">
      <c r="B24" s="946" t="s">
        <v>18</v>
      </c>
      <c r="C24" s="1374">
        <f>(C17+C23)</f>
        <v>63198241</v>
      </c>
      <c r="D24" s="1959">
        <f>(D17+D23)</f>
        <v>63188700</v>
      </c>
      <c r="E24" s="1309" t="str">
        <f t="shared" si="6"/>
        <v xml:space="preserve">    0.0</v>
      </c>
      <c r="F24" s="1391">
        <f>(F17+F23)</f>
        <v>43523010</v>
      </c>
      <c r="G24" s="1383">
        <f>(G17+G23)</f>
        <v>43461112</v>
      </c>
      <c r="H24" s="1400">
        <f>(H17+H23)</f>
        <v>80708279</v>
      </c>
      <c r="I24" s="1399">
        <f>(I17+I23)</f>
        <v>78183598</v>
      </c>
      <c r="J24" s="1310">
        <f t="shared" si="7"/>
        <v>3.2</v>
      </c>
      <c r="K24" s="1400">
        <f>(K17+K23)</f>
        <v>58247940</v>
      </c>
      <c r="L24" s="1401">
        <f>(L17+L23)</f>
        <v>59298511</v>
      </c>
      <c r="M24" s="1311">
        <f t="shared" si="0"/>
        <v>-1.8</v>
      </c>
      <c r="N24" s="1312">
        <f t="shared" ref="N24:T24" si="34">(N17+N23)</f>
        <v>54702879</v>
      </c>
      <c r="O24" s="1409">
        <f t="shared" ref="O24:P24" si="35">(O17+O23)</f>
        <v>3539316</v>
      </c>
      <c r="P24" s="1409">
        <f t="shared" si="35"/>
        <v>55018119</v>
      </c>
      <c r="Q24" s="1833">
        <f t="shared" ref="Q24" si="36">(Q17+Q23)</f>
        <v>4275011</v>
      </c>
      <c r="R24" s="1312">
        <f t="shared" si="34"/>
        <v>5745</v>
      </c>
      <c r="S24" s="1427">
        <f t="shared" ref="S24" si="37">(S17+S23)</f>
        <v>5381</v>
      </c>
      <c r="T24" s="1419">
        <f t="shared" si="34"/>
        <v>202154460</v>
      </c>
      <c r="U24" s="1414">
        <f t="shared" ref="U24" si="38">(U17+U23)</f>
        <v>200670809</v>
      </c>
      <c r="V24" s="1314">
        <f t="shared" si="8"/>
        <v>0.7</v>
      </c>
      <c r="W24" s="1315">
        <f>(W17+W23)</f>
        <v>71615466</v>
      </c>
      <c r="X24" s="1432">
        <f>(X17+X23)</f>
        <v>64954317</v>
      </c>
      <c r="Y24" s="1316">
        <f t="shared" si="9"/>
        <v>10.3</v>
      </c>
      <c r="Z24" s="1847">
        <f>(Z17+Z23)</f>
        <v>31687462</v>
      </c>
      <c r="AA24" s="1840">
        <f>(AA17+AA23)</f>
        <v>31134693</v>
      </c>
      <c r="AB24" s="1317">
        <f t="shared" si="10"/>
        <v>1.8</v>
      </c>
      <c r="AC24" s="1318">
        <f>(AC17+AC23)</f>
        <v>39928004</v>
      </c>
      <c r="AD24" s="1856">
        <f>(AD17+AD23)</f>
        <v>33819624</v>
      </c>
      <c r="AE24" s="1319">
        <f t="shared" si="11"/>
        <v>18.100000000000001</v>
      </c>
      <c r="AF24" s="1320">
        <f>(AF17+AF23)</f>
        <v>949587</v>
      </c>
      <c r="AG24" s="1320">
        <f>(AG17+AG23)</f>
        <v>1390519</v>
      </c>
      <c r="AH24" s="1863">
        <f t="shared" si="12"/>
        <v>-31.7</v>
      </c>
      <c r="AI24" s="1857">
        <f>SUM(AI17,AI23)</f>
        <v>72565053</v>
      </c>
      <c r="AJ24" s="1321">
        <f>SUM(AJ17,AJ23)</f>
        <v>66344836</v>
      </c>
      <c r="AK24" s="1322">
        <f t="shared" si="13"/>
        <v>9.4</v>
      </c>
      <c r="AL24" s="1323">
        <f>SUM(AL17,AL23)</f>
        <v>995277</v>
      </c>
      <c r="AM24" s="1930">
        <f>SUM(AM17,AM23)</f>
        <v>1053170</v>
      </c>
      <c r="AN24" s="1872">
        <f>(AN17+AN23)</f>
        <v>60508461</v>
      </c>
      <c r="AO24" s="1320">
        <f>(AO17+AO23)</f>
        <v>58732592</v>
      </c>
      <c r="AP24" s="1322">
        <f t="shared" si="14"/>
        <v>3</v>
      </c>
      <c r="AQ24" s="1441">
        <f>(AQ17+AQ23)</f>
        <v>5918092</v>
      </c>
      <c r="AR24" s="1443">
        <f>(AR17+AR23)</f>
        <v>6858290</v>
      </c>
      <c r="AS24" s="1324">
        <f t="shared" si="15"/>
        <v>-13.7</v>
      </c>
      <c r="AT24" s="1452">
        <f>(AT17+AT23)</f>
        <v>54655914</v>
      </c>
      <c r="AU24" s="1409">
        <f>(AU17+AU23)</f>
        <v>54294902</v>
      </c>
      <c r="AV24" s="1325">
        <f t="shared" si="16"/>
        <v>0.7</v>
      </c>
      <c r="AW24" s="1400">
        <f>(AW17+AW23)</f>
        <v>8256057</v>
      </c>
      <c r="AX24" s="1456">
        <f>(AX17+AX23)</f>
        <v>10650719</v>
      </c>
      <c r="AY24" s="1325">
        <f t="shared" si="17"/>
        <v>-22.5</v>
      </c>
      <c r="AZ24" s="1452">
        <f>(AZ17+AZ23)</f>
        <v>15368917</v>
      </c>
      <c r="BA24" s="1409">
        <f>(BA17+BA23)</f>
        <v>15425241</v>
      </c>
      <c r="BB24" s="1325">
        <f t="shared" si="18"/>
        <v>-0.4</v>
      </c>
      <c r="BC24" s="1457">
        <f>(BC17+BC23)</f>
        <v>44723413</v>
      </c>
      <c r="BD24" s="1873">
        <f>(BD17+BD23)</f>
        <v>44551501</v>
      </c>
      <c r="BE24" s="1326">
        <f t="shared" si="19"/>
        <v>0.4</v>
      </c>
      <c r="BF24" s="1313">
        <f>(BF17+BF23)</f>
        <v>189430854</v>
      </c>
      <c r="BG24" s="1321">
        <f>(BG17+BG23)</f>
        <v>190513245</v>
      </c>
      <c r="BH24" s="1327">
        <f t="shared" si="20"/>
        <v>-0.6</v>
      </c>
      <c r="BI24" s="1328">
        <f>(BI17+BI23)</f>
        <v>464150367</v>
      </c>
      <c r="BJ24" s="1882">
        <f>(BJ17+BJ23)</f>
        <v>457528890</v>
      </c>
      <c r="BK24" s="1322">
        <f t="shared" si="21"/>
        <v>1.4</v>
      </c>
    </row>
    <row r="26" spans="2:63" ht="15.75" customHeight="1" x14ac:dyDescent="0.15">
      <c r="Z26" s="13" t="s">
        <v>339</v>
      </c>
    </row>
    <row r="27" spans="2:63" ht="15.75" customHeight="1" x14ac:dyDescent="0.15">
      <c r="Z27" s="13" t="s">
        <v>338</v>
      </c>
    </row>
    <row r="28" spans="2:63" ht="15.75" customHeight="1" x14ac:dyDescent="0.15"/>
    <row r="29" spans="2:63" ht="15.75" customHeight="1" x14ac:dyDescent="0.15"/>
    <row r="30" spans="2:63" ht="15.75" customHeight="1" x14ac:dyDescent="0.15"/>
    <row r="31" spans="2:63" ht="15.75" customHeight="1" x14ac:dyDescent="0.15"/>
    <row r="32" spans="2:63" ht="15.75" customHeight="1" x14ac:dyDescent="0.15"/>
    <row r="33" spans="2:77" ht="15.75" customHeight="1" x14ac:dyDescent="0.15"/>
    <row r="34" spans="2:77" ht="15.75" customHeight="1" x14ac:dyDescent="0.15"/>
    <row r="35" spans="2:77" ht="15.75" customHeight="1" x14ac:dyDescent="0.15"/>
    <row r="36" spans="2:77" ht="15.75" customHeight="1" x14ac:dyDescent="0.15"/>
    <row r="37" spans="2:77" ht="15.75" customHeight="1" x14ac:dyDescent="0.15"/>
    <row r="38" spans="2:77" ht="15.75" customHeight="1" x14ac:dyDescent="0.15"/>
    <row r="39" spans="2:77" ht="15.75" customHeight="1" x14ac:dyDescent="0.15"/>
    <row r="40" spans="2:77" ht="15.75" customHeight="1" x14ac:dyDescent="0.15"/>
    <row r="41" spans="2:77" ht="15.75" customHeight="1" x14ac:dyDescent="0.15"/>
    <row r="42" spans="2:77" ht="15.75" customHeight="1" x14ac:dyDescent="0.15">
      <c r="B42" s="1960"/>
      <c r="C42" s="1960"/>
      <c r="D42" s="1960"/>
      <c r="E42" s="1960"/>
      <c r="F42" s="1960"/>
      <c r="G42" s="1960"/>
      <c r="H42" s="1960"/>
      <c r="I42" s="1960"/>
      <c r="J42" s="1960"/>
      <c r="K42" s="1960"/>
      <c r="L42" s="1960"/>
      <c r="M42" s="1960"/>
      <c r="N42" s="1960"/>
      <c r="O42" s="1960"/>
      <c r="P42" s="1960"/>
      <c r="Q42" s="1960"/>
      <c r="R42" s="1960"/>
      <c r="S42" s="1960"/>
      <c r="T42" s="1960"/>
      <c r="U42" s="1960"/>
      <c r="V42" s="1960"/>
      <c r="W42" s="1960"/>
      <c r="X42" s="1960"/>
      <c r="Y42" s="1960"/>
      <c r="Z42" s="1960"/>
      <c r="AA42" s="1960"/>
      <c r="AB42" s="1960"/>
      <c r="AC42" s="1960"/>
      <c r="AD42" s="1960"/>
      <c r="AE42" s="1960"/>
      <c r="AF42" s="1960"/>
      <c r="AG42" s="1960"/>
      <c r="AH42" s="1960"/>
      <c r="AI42" s="1960"/>
      <c r="AJ42" s="1960"/>
      <c r="AK42" s="1960"/>
      <c r="AL42" s="1960"/>
      <c r="AM42" s="1960"/>
      <c r="AN42" s="1960"/>
      <c r="AO42" s="1960"/>
      <c r="AP42" s="1960"/>
      <c r="AQ42" s="1960"/>
      <c r="AR42" s="1960"/>
      <c r="AS42" s="1960"/>
      <c r="AT42" s="1960"/>
      <c r="AU42" s="1960"/>
      <c r="AV42" s="1960"/>
      <c r="AW42" s="1960"/>
      <c r="AX42" s="1960"/>
      <c r="AY42" s="1960"/>
      <c r="AZ42" s="1960"/>
      <c r="BA42" s="1960"/>
      <c r="BB42" s="1960"/>
      <c r="BC42" s="1960"/>
      <c r="BD42" s="1960"/>
      <c r="BE42" s="1960"/>
      <c r="BF42" s="1960"/>
      <c r="BG42" s="1960"/>
      <c r="BH42" s="1960"/>
      <c r="BI42" s="1960"/>
      <c r="BJ42" s="1960"/>
      <c r="BK42" s="1960"/>
      <c r="BL42" s="1960"/>
      <c r="BM42" s="1960"/>
      <c r="BN42" s="1960"/>
      <c r="BO42" s="1960"/>
      <c r="BP42" s="1960"/>
      <c r="BQ42" s="1960"/>
      <c r="BR42" s="1960"/>
      <c r="BS42" s="1960"/>
      <c r="BT42" s="1960"/>
      <c r="BU42" s="1960"/>
      <c r="BV42" s="1960"/>
      <c r="BW42" s="1960"/>
      <c r="BX42" s="1960"/>
      <c r="BY42" s="1960"/>
    </row>
    <row r="43" spans="2:77" ht="15.75" customHeight="1" x14ac:dyDescent="0.15"/>
    <row r="44" spans="2:77" ht="15.75" customHeight="1" x14ac:dyDescent="0.15"/>
    <row r="45" spans="2:77" ht="15.75" customHeight="1" x14ac:dyDescent="0.15"/>
    <row r="46" spans="2:77" ht="15.75" customHeight="1" x14ac:dyDescent="0.15"/>
    <row r="47" spans="2:77" ht="15.75" customHeight="1" x14ac:dyDescent="0.15"/>
    <row r="48" spans="2:77" ht="15.75" customHeight="1" x14ac:dyDescent="0.15"/>
    <row r="49" ht="15.75" customHeight="1" x14ac:dyDescent="0.15"/>
    <row r="50" ht="15.75" customHeight="1" x14ac:dyDescent="0.15"/>
  </sheetData>
  <customSheetViews>
    <customSheetView guid="{F8ADF7E6-8DB2-4DD5-B904-29E1BA2DF5FE}" showPageBreaks="1" printArea="1" hiddenColumns="1" view="pageBreakPreview" showRuler="0">
      <pane xSplit="2" ySplit="6" topLeftCell="AF13" activePane="bottomRight" state="frozen"/>
      <selection pane="bottomRight" activeCell="AJ22" sqref="AJ22"/>
      <colBreaks count="3" manualBreakCount="3">
        <brk id="22" min="1" max="23" man="1"/>
        <brk id="37" min="1" max="23" man="1"/>
        <brk id="51" min="1" max="23" man="1"/>
      </colBreaks>
      <pageMargins left="0.3" right="0" top="0.78740157480314965" bottom="0.78740157480314965" header="0.51181102362204722" footer="0.51181102362204722"/>
      <printOptions horizontalCentered="1"/>
      <pageSetup paperSize="9" scale="72" orientation="landscape" r:id="rId1"/>
      <headerFooter alignWithMargins="0">
        <oddHeader>&amp;L&amp;"ＭＳ ゴシック,標準"&amp;18平成19年度普通会計決算性質別歳出一覧</oddHeader>
      </headerFooter>
    </customSheetView>
  </customSheetViews>
  <mergeCells count="69">
    <mergeCell ref="AI4:AM4"/>
    <mergeCell ref="C4:G4"/>
    <mergeCell ref="C5:C6"/>
    <mergeCell ref="D5:D6"/>
    <mergeCell ref="E5:E6"/>
    <mergeCell ref="F5:G5"/>
    <mergeCell ref="M5:M6"/>
    <mergeCell ref="J5:J6"/>
    <mergeCell ref="H4:J4"/>
    <mergeCell ref="H5:H6"/>
    <mergeCell ref="K4:S4"/>
    <mergeCell ref="N5:Q5"/>
    <mergeCell ref="R5:S5"/>
    <mergeCell ref="K5:K6"/>
    <mergeCell ref="L5:L6"/>
    <mergeCell ref="I5:I6"/>
    <mergeCell ref="BI5:BI6"/>
    <mergeCell ref="BJ5:BJ6"/>
    <mergeCell ref="BK5:BK6"/>
    <mergeCell ref="BB5:BB6"/>
    <mergeCell ref="BF5:BF6"/>
    <mergeCell ref="BG5:BG6"/>
    <mergeCell ref="BH5:BH6"/>
    <mergeCell ref="BC5:BC6"/>
    <mergeCell ref="BD5:BD6"/>
    <mergeCell ref="BE5:BE6"/>
    <mergeCell ref="W4:AE4"/>
    <mergeCell ref="W5:W6"/>
    <mergeCell ref="X5:X6"/>
    <mergeCell ref="Y5:Y6"/>
    <mergeCell ref="Z5:AB5"/>
    <mergeCell ref="AC5:AE5"/>
    <mergeCell ref="AL5:AM5"/>
    <mergeCell ref="AI5:AI6"/>
    <mergeCell ref="AJ5:AJ6"/>
    <mergeCell ref="AW5:AW6"/>
    <mergeCell ref="AS5:AS6"/>
    <mergeCell ref="BI4:BK4"/>
    <mergeCell ref="BF4:BH4"/>
    <mergeCell ref="U3:V3"/>
    <mergeCell ref="AL3:AM3"/>
    <mergeCell ref="AZ4:BB4"/>
    <mergeCell ref="BC4:BE4"/>
    <mergeCell ref="AW4:AY4"/>
    <mergeCell ref="AN4:AP4"/>
    <mergeCell ref="AQ4:AS4"/>
    <mergeCell ref="AT4:AV4"/>
    <mergeCell ref="T4:V5"/>
    <mergeCell ref="AF4:AH4"/>
    <mergeCell ref="AF5:AF6"/>
    <mergeCell ref="AG5:AG6"/>
    <mergeCell ref="AH5:AH6"/>
    <mergeCell ref="AK5:AK6"/>
    <mergeCell ref="B42:V42"/>
    <mergeCell ref="W42:AM42"/>
    <mergeCell ref="AN42:BB42"/>
    <mergeCell ref="BC42:BY42"/>
    <mergeCell ref="AZ5:AZ6"/>
    <mergeCell ref="BA5:BA6"/>
    <mergeCell ref="AN5:AN6"/>
    <mergeCell ref="AO5:AO6"/>
    <mergeCell ref="AP5:AP6"/>
    <mergeCell ref="AQ5:AQ6"/>
    <mergeCell ref="AR5:AR6"/>
    <mergeCell ref="AT5:AT6"/>
    <mergeCell ref="AU5:AU6"/>
    <mergeCell ref="AV5:AV6"/>
    <mergeCell ref="AX5:AX6"/>
    <mergeCell ref="AY5:AY6"/>
  </mergeCells>
  <phoneticPr fontId="2"/>
  <pageMargins left="0.43307086614173229" right="0" top="0.78740157480314965" bottom="0.59055118110236227" header="0.51181102362204722" footer="0.11811023622047245"/>
  <pageSetup paperSize="9" scale="50" orientation="landscape" r:id="rId2"/>
  <headerFooter alignWithMargins="0"/>
  <colBreaks count="3" manualBreakCount="3">
    <brk id="22" min="1" max="41" man="1"/>
    <brk id="39" min="1" max="41" man="1"/>
    <brk id="54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zoomScale="70" zoomScaleNormal="55" zoomScaleSheetLayoutView="70" workbookViewId="0"/>
  </sheetViews>
  <sheetFormatPr defaultRowHeight="14.25" x14ac:dyDescent="0.15"/>
  <cols>
    <col min="1" max="1" width="10.625" style="10" customWidth="1"/>
    <col min="2" max="2" width="12.375" style="10" bestFit="1" customWidth="1"/>
    <col min="3" max="3" width="10.25" style="10" bestFit="1" customWidth="1"/>
    <col min="4" max="4" width="14.5" style="10" bestFit="1" customWidth="1"/>
    <col min="5" max="6" width="14.625" style="10" bestFit="1" customWidth="1"/>
    <col min="7" max="7" width="10.125" style="10" bestFit="1" customWidth="1"/>
    <col min="8" max="9" width="14.625" style="10" bestFit="1" customWidth="1"/>
    <col min="10" max="10" width="10" style="10" bestFit="1" customWidth="1"/>
    <col min="11" max="11" width="11" style="10" bestFit="1" customWidth="1"/>
    <col min="12" max="12" width="11.625" style="10" customWidth="1"/>
    <col min="13" max="13" width="13.25" style="10" bestFit="1" customWidth="1"/>
    <col min="14" max="15" width="10" style="10" bestFit="1" customWidth="1"/>
    <col min="16" max="16" width="14.5" style="10" bestFit="1" customWidth="1"/>
    <col min="17" max="17" width="13.125" style="10" bestFit="1" customWidth="1"/>
    <col min="18" max="16384" width="9" style="10"/>
  </cols>
  <sheetData>
    <row r="1" spans="1:17" ht="28.5" customHeight="1" x14ac:dyDescent="0.15">
      <c r="A1" s="105"/>
      <c r="B1" s="10">
        <v>15</v>
      </c>
      <c r="C1" s="10">
        <v>15</v>
      </c>
      <c r="D1" s="10">
        <v>15</v>
      </c>
      <c r="E1" s="10">
        <v>15</v>
      </c>
      <c r="F1" s="10">
        <v>15</v>
      </c>
      <c r="G1" s="10">
        <v>15</v>
      </c>
      <c r="H1" s="10">
        <v>15</v>
      </c>
      <c r="I1" s="10">
        <v>15</v>
      </c>
      <c r="J1" s="10">
        <v>15</v>
      </c>
      <c r="K1" s="10">
        <v>15</v>
      </c>
      <c r="M1" s="10">
        <v>15</v>
      </c>
      <c r="N1" s="10">
        <v>15</v>
      </c>
      <c r="O1" s="10">
        <v>15</v>
      </c>
      <c r="P1" s="10">
        <v>15</v>
      </c>
    </row>
    <row r="2" spans="1:17" x14ac:dyDescent="0.15">
      <c r="A2" s="105"/>
      <c r="B2" s="10">
        <v>1</v>
      </c>
      <c r="C2" s="10">
        <v>1</v>
      </c>
      <c r="D2" s="10">
        <v>1</v>
      </c>
      <c r="E2" s="10">
        <v>1</v>
      </c>
      <c r="F2" s="10">
        <v>1</v>
      </c>
      <c r="G2" s="10">
        <v>1</v>
      </c>
      <c r="H2" s="10">
        <v>1</v>
      </c>
      <c r="I2" s="10">
        <v>1</v>
      </c>
      <c r="J2" s="10">
        <v>1</v>
      </c>
      <c r="K2" s="10">
        <v>1</v>
      </c>
      <c r="M2" s="10">
        <v>1</v>
      </c>
      <c r="N2" s="10">
        <v>1</v>
      </c>
      <c r="O2" s="10">
        <v>1</v>
      </c>
      <c r="P2" s="10">
        <v>1</v>
      </c>
    </row>
    <row r="3" spans="1:17" x14ac:dyDescent="0.15">
      <c r="A3" s="105"/>
      <c r="B3" s="10">
        <v>1</v>
      </c>
      <c r="C3" s="977">
        <v>8</v>
      </c>
      <c r="D3" s="977">
        <v>9</v>
      </c>
      <c r="E3" s="977">
        <v>10</v>
      </c>
      <c r="F3" s="977">
        <v>14</v>
      </c>
      <c r="G3" s="977">
        <v>32</v>
      </c>
      <c r="H3" s="977">
        <v>33</v>
      </c>
      <c r="I3" s="977">
        <v>34</v>
      </c>
      <c r="J3" s="977">
        <v>37</v>
      </c>
      <c r="K3" s="977">
        <v>38</v>
      </c>
      <c r="M3" s="10">
        <v>2</v>
      </c>
      <c r="N3" s="977">
        <v>41</v>
      </c>
      <c r="O3" s="977">
        <v>42</v>
      </c>
      <c r="P3" s="977">
        <v>43</v>
      </c>
    </row>
    <row r="4" spans="1:17" s="978" customFormat="1" ht="18" thickBot="1" x14ac:dyDescent="0.25">
      <c r="A4" s="710" t="s">
        <v>225</v>
      </c>
    </row>
    <row r="5" spans="1:17" s="698" customFormat="1" ht="14.25" customHeight="1" x14ac:dyDescent="0.15">
      <c r="A5" s="700"/>
      <c r="B5" s="2260" t="s">
        <v>192</v>
      </c>
      <c r="C5" s="2262" t="s">
        <v>193</v>
      </c>
      <c r="D5" s="2257" t="s">
        <v>194</v>
      </c>
      <c r="E5" s="2258"/>
      <c r="F5" s="2258"/>
      <c r="G5" s="2259"/>
      <c r="H5" s="2264" t="s">
        <v>284</v>
      </c>
      <c r="I5" s="2266" t="s">
        <v>202</v>
      </c>
      <c r="J5" s="2264" t="s">
        <v>197</v>
      </c>
      <c r="K5" s="2266" t="s">
        <v>198</v>
      </c>
      <c r="L5" s="2268" t="s">
        <v>28</v>
      </c>
      <c r="M5" s="2269"/>
      <c r="N5" s="2269"/>
      <c r="O5" s="2270"/>
      <c r="P5" s="2255" t="s">
        <v>190</v>
      </c>
      <c r="Q5" s="707" t="s">
        <v>130</v>
      </c>
    </row>
    <row r="6" spans="1:17" s="699" customFormat="1" ht="15" customHeight="1" thickBot="1" x14ac:dyDescent="0.2">
      <c r="A6" s="701"/>
      <c r="B6" s="2261"/>
      <c r="C6" s="2263"/>
      <c r="D6" s="702" t="s">
        <v>189</v>
      </c>
      <c r="E6" s="703" t="s">
        <v>199</v>
      </c>
      <c r="F6" s="704" t="s">
        <v>195</v>
      </c>
      <c r="G6" s="976" t="s">
        <v>196</v>
      </c>
      <c r="H6" s="2265"/>
      <c r="I6" s="2267"/>
      <c r="J6" s="2265"/>
      <c r="K6" s="2267"/>
      <c r="L6" s="702" t="s">
        <v>189</v>
      </c>
      <c r="M6" s="973" t="s">
        <v>200</v>
      </c>
      <c r="N6" s="975" t="s">
        <v>201</v>
      </c>
      <c r="O6" s="974" t="s">
        <v>28</v>
      </c>
      <c r="P6" s="2256"/>
    </row>
    <row r="7" spans="1:17" x14ac:dyDescent="0.15">
      <c r="A7" s="306" t="s">
        <v>3</v>
      </c>
      <c r="B7" s="979">
        <v>395877</v>
      </c>
      <c r="C7" s="980">
        <v>73990</v>
      </c>
      <c r="D7" s="927">
        <v>16450003</v>
      </c>
      <c r="E7" s="928">
        <v>10984504</v>
      </c>
      <c r="F7" s="928">
        <v>5465499</v>
      </c>
      <c r="G7" s="981">
        <v>0</v>
      </c>
      <c r="H7" s="982">
        <v>3388162</v>
      </c>
      <c r="I7" s="980">
        <v>3581363</v>
      </c>
      <c r="J7" s="980">
        <v>14095</v>
      </c>
      <c r="K7" s="980">
        <v>45530</v>
      </c>
      <c r="L7" s="927">
        <f>SUM(M7:O7)</f>
        <v>386278</v>
      </c>
      <c r="M7" s="928">
        <v>290430</v>
      </c>
      <c r="N7" s="928">
        <v>10701</v>
      </c>
      <c r="O7" s="983">
        <v>85147</v>
      </c>
      <c r="P7" s="929">
        <v>24335298</v>
      </c>
      <c r="Q7" s="930">
        <f>P7-(B7+C7+D7+H7+I7+J7+K7+L7)</f>
        <v>0</v>
      </c>
    </row>
    <row r="8" spans="1:17" x14ac:dyDescent="0.15">
      <c r="A8" s="266" t="s">
        <v>4</v>
      </c>
      <c r="B8" s="984">
        <v>257229</v>
      </c>
      <c r="C8" s="985">
        <v>44166</v>
      </c>
      <c r="D8" s="931">
        <v>6599371</v>
      </c>
      <c r="E8" s="932">
        <v>4240378</v>
      </c>
      <c r="F8" s="932">
        <v>2358993</v>
      </c>
      <c r="G8" s="986">
        <v>0</v>
      </c>
      <c r="H8" s="987">
        <v>1542388</v>
      </c>
      <c r="I8" s="985">
        <v>1653335</v>
      </c>
      <c r="J8" s="985">
        <v>3669</v>
      </c>
      <c r="K8" s="985">
        <v>32296</v>
      </c>
      <c r="L8" s="931">
        <f t="shared" ref="L8:L22" si="0">SUM(M8:O8)</f>
        <v>130618</v>
      </c>
      <c r="M8" s="932">
        <v>125795</v>
      </c>
      <c r="N8" s="932">
        <v>4823</v>
      </c>
      <c r="O8" s="988">
        <v>0</v>
      </c>
      <c r="P8" s="933">
        <v>10263072</v>
      </c>
      <c r="Q8" s="930">
        <f t="shared" ref="Q8:Q24" si="1">P8-(B8+C8+D8+H8+I8+J8+K8+L8)</f>
        <v>0</v>
      </c>
    </row>
    <row r="9" spans="1:17" x14ac:dyDescent="0.15">
      <c r="A9" s="266" t="s">
        <v>5</v>
      </c>
      <c r="B9" s="984">
        <v>113958</v>
      </c>
      <c r="C9" s="985">
        <v>35758</v>
      </c>
      <c r="D9" s="931">
        <v>1536344</v>
      </c>
      <c r="E9" s="932">
        <v>1063215</v>
      </c>
      <c r="F9" s="932">
        <v>473129</v>
      </c>
      <c r="G9" s="986">
        <v>0</v>
      </c>
      <c r="H9" s="987">
        <v>381618</v>
      </c>
      <c r="I9" s="985">
        <v>410605</v>
      </c>
      <c r="J9" s="985">
        <v>945</v>
      </c>
      <c r="K9" s="985">
        <v>2338</v>
      </c>
      <c r="L9" s="931">
        <f t="shared" si="0"/>
        <v>62622</v>
      </c>
      <c r="M9" s="932">
        <v>62622</v>
      </c>
      <c r="N9" s="932">
        <v>0</v>
      </c>
      <c r="O9" s="988">
        <v>0</v>
      </c>
      <c r="P9" s="933">
        <v>2544188</v>
      </c>
      <c r="Q9" s="930">
        <f t="shared" si="1"/>
        <v>0</v>
      </c>
    </row>
    <row r="10" spans="1:17" x14ac:dyDescent="0.15">
      <c r="A10" s="266" t="s">
        <v>6</v>
      </c>
      <c r="B10" s="984">
        <v>120189</v>
      </c>
      <c r="C10" s="985">
        <v>31969</v>
      </c>
      <c r="D10" s="931">
        <v>2244852</v>
      </c>
      <c r="E10" s="932">
        <v>1532230</v>
      </c>
      <c r="F10" s="932">
        <v>708002</v>
      </c>
      <c r="G10" s="986">
        <v>4620</v>
      </c>
      <c r="H10" s="987">
        <v>526394</v>
      </c>
      <c r="I10" s="985">
        <v>533997</v>
      </c>
      <c r="J10" s="985">
        <v>0</v>
      </c>
      <c r="K10" s="985">
        <v>2636</v>
      </c>
      <c r="L10" s="931">
        <f t="shared" si="0"/>
        <v>37181</v>
      </c>
      <c r="M10" s="932">
        <v>37181</v>
      </c>
      <c r="N10" s="932">
        <v>0</v>
      </c>
      <c r="O10" s="988">
        <v>0</v>
      </c>
      <c r="P10" s="933">
        <v>3497218</v>
      </c>
      <c r="Q10" s="930">
        <f t="shared" si="1"/>
        <v>0</v>
      </c>
    </row>
    <row r="11" spans="1:17" x14ac:dyDescent="0.15">
      <c r="A11" s="266" t="s">
        <v>7</v>
      </c>
      <c r="B11" s="984">
        <v>87530</v>
      </c>
      <c r="C11" s="985">
        <v>28312</v>
      </c>
      <c r="D11" s="931">
        <v>868799</v>
      </c>
      <c r="E11" s="932">
        <v>588156</v>
      </c>
      <c r="F11" s="932">
        <v>280643</v>
      </c>
      <c r="G11" s="986">
        <v>0</v>
      </c>
      <c r="H11" s="987">
        <v>225515</v>
      </c>
      <c r="I11" s="985">
        <v>204121</v>
      </c>
      <c r="J11" s="985">
        <v>0</v>
      </c>
      <c r="K11" s="985">
        <v>964</v>
      </c>
      <c r="L11" s="931">
        <f t="shared" si="0"/>
        <v>36520</v>
      </c>
      <c r="M11" s="932">
        <v>35817</v>
      </c>
      <c r="N11" s="932">
        <v>617</v>
      </c>
      <c r="O11" s="988">
        <v>86</v>
      </c>
      <c r="P11" s="933">
        <v>1451761</v>
      </c>
      <c r="Q11" s="930">
        <f t="shared" si="1"/>
        <v>0</v>
      </c>
    </row>
    <row r="12" spans="1:17" x14ac:dyDescent="0.15">
      <c r="A12" s="266" t="s">
        <v>8</v>
      </c>
      <c r="B12" s="984">
        <v>116621</v>
      </c>
      <c r="C12" s="985">
        <v>64571</v>
      </c>
      <c r="D12" s="931">
        <v>1741761</v>
      </c>
      <c r="E12" s="932">
        <v>1174248</v>
      </c>
      <c r="F12" s="932">
        <v>567513</v>
      </c>
      <c r="G12" s="986">
        <v>0</v>
      </c>
      <c r="H12" s="987">
        <v>414799</v>
      </c>
      <c r="I12" s="985">
        <v>333865</v>
      </c>
      <c r="J12" s="985">
        <v>699</v>
      </c>
      <c r="K12" s="985">
        <v>2279</v>
      </c>
      <c r="L12" s="931">
        <f t="shared" si="0"/>
        <v>12286</v>
      </c>
      <c r="M12" s="932">
        <v>12286</v>
      </c>
      <c r="N12" s="932">
        <v>0</v>
      </c>
      <c r="O12" s="988">
        <v>0</v>
      </c>
      <c r="P12" s="933">
        <v>2686881</v>
      </c>
      <c r="Q12" s="930">
        <f t="shared" si="1"/>
        <v>0</v>
      </c>
    </row>
    <row r="13" spans="1:17" x14ac:dyDescent="0.15">
      <c r="A13" s="280" t="s">
        <v>9</v>
      </c>
      <c r="B13" s="984">
        <v>118924</v>
      </c>
      <c r="C13" s="985">
        <v>32537</v>
      </c>
      <c r="D13" s="931">
        <v>1950974</v>
      </c>
      <c r="E13" s="932">
        <v>1347023</v>
      </c>
      <c r="F13" s="932">
        <v>603951</v>
      </c>
      <c r="G13" s="986">
        <v>0</v>
      </c>
      <c r="H13" s="987">
        <v>470295</v>
      </c>
      <c r="I13" s="985">
        <v>371905</v>
      </c>
      <c r="J13" s="985">
        <v>857</v>
      </c>
      <c r="K13" s="985">
        <v>2761</v>
      </c>
      <c r="L13" s="931">
        <f t="shared" si="0"/>
        <v>66854</v>
      </c>
      <c r="M13" s="932">
        <v>66591</v>
      </c>
      <c r="N13" s="932">
        <v>263</v>
      </c>
      <c r="O13" s="988">
        <v>0</v>
      </c>
      <c r="P13" s="933">
        <v>3015107</v>
      </c>
      <c r="Q13" s="930">
        <f t="shared" si="1"/>
        <v>0</v>
      </c>
    </row>
    <row r="14" spans="1:17" x14ac:dyDescent="0.15">
      <c r="A14" s="266" t="s">
        <v>10</v>
      </c>
      <c r="B14" s="984">
        <v>88418</v>
      </c>
      <c r="C14" s="985">
        <v>34785</v>
      </c>
      <c r="D14" s="931">
        <v>1167897</v>
      </c>
      <c r="E14" s="932">
        <v>768319</v>
      </c>
      <c r="F14" s="932">
        <v>399578</v>
      </c>
      <c r="G14" s="986">
        <v>0</v>
      </c>
      <c r="H14" s="987">
        <v>297680</v>
      </c>
      <c r="I14" s="985">
        <v>229415</v>
      </c>
      <c r="J14" s="985">
        <v>0</v>
      </c>
      <c r="K14" s="985">
        <v>1006</v>
      </c>
      <c r="L14" s="931">
        <f t="shared" si="0"/>
        <v>49321</v>
      </c>
      <c r="M14" s="932">
        <v>49321</v>
      </c>
      <c r="N14" s="932">
        <v>0</v>
      </c>
      <c r="O14" s="988">
        <v>0</v>
      </c>
      <c r="P14" s="933">
        <v>1868522</v>
      </c>
      <c r="Q14" s="930">
        <f t="shared" si="1"/>
        <v>0</v>
      </c>
    </row>
    <row r="15" spans="1:17" x14ac:dyDescent="0.15">
      <c r="A15" s="280" t="s">
        <v>17</v>
      </c>
      <c r="B15" s="984">
        <v>148880</v>
      </c>
      <c r="C15" s="985">
        <v>35970</v>
      </c>
      <c r="D15" s="931">
        <v>3139788</v>
      </c>
      <c r="E15" s="932">
        <v>2211332</v>
      </c>
      <c r="F15" s="932">
        <v>928456</v>
      </c>
      <c r="G15" s="986">
        <v>0</v>
      </c>
      <c r="H15" s="987">
        <v>732278</v>
      </c>
      <c r="I15" s="985">
        <v>595244</v>
      </c>
      <c r="J15" s="985">
        <v>0</v>
      </c>
      <c r="K15" s="985">
        <v>3264</v>
      </c>
      <c r="L15" s="931">
        <f t="shared" si="0"/>
        <v>95060</v>
      </c>
      <c r="M15" s="932">
        <v>95060</v>
      </c>
      <c r="N15" s="932">
        <v>0</v>
      </c>
      <c r="O15" s="988">
        <v>0</v>
      </c>
      <c r="P15" s="933">
        <v>4750484</v>
      </c>
      <c r="Q15" s="930">
        <f t="shared" si="1"/>
        <v>0</v>
      </c>
    </row>
    <row r="16" spans="1:17" ht="15" thickBot="1" x14ac:dyDescent="0.2">
      <c r="A16" s="280" t="s">
        <v>20</v>
      </c>
      <c r="B16" s="989">
        <v>173524</v>
      </c>
      <c r="C16" s="990">
        <v>32601</v>
      </c>
      <c r="D16" s="934">
        <v>3557809</v>
      </c>
      <c r="E16" s="935">
        <v>2464163</v>
      </c>
      <c r="F16" s="935">
        <v>1093646</v>
      </c>
      <c r="G16" s="991">
        <v>0</v>
      </c>
      <c r="H16" s="992">
        <v>874969</v>
      </c>
      <c r="I16" s="990">
        <v>639206</v>
      </c>
      <c r="J16" s="990">
        <v>1890</v>
      </c>
      <c r="K16" s="990">
        <v>4489</v>
      </c>
      <c r="L16" s="934">
        <f t="shared" si="0"/>
        <v>70952</v>
      </c>
      <c r="M16" s="935">
        <v>70942</v>
      </c>
      <c r="N16" s="935">
        <v>0</v>
      </c>
      <c r="O16" s="993">
        <v>10</v>
      </c>
      <c r="P16" s="936">
        <v>5355440</v>
      </c>
      <c r="Q16" s="930">
        <f t="shared" si="1"/>
        <v>0</v>
      </c>
    </row>
    <row r="17" spans="1:17" ht="15.75" thickTop="1" thickBot="1" x14ac:dyDescent="0.2">
      <c r="A17" s="708" t="s">
        <v>11</v>
      </c>
      <c r="B17" s="994">
        <f>SUM(B7:B16)</f>
        <v>1621150</v>
      </c>
      <c r="C17" s="995">
        <f t="shared" ref="C17:P17" si="2">SUM(C7:C16)</f>
        <v>414659</v>
      </c>
      <c r="D17" s="937">
        <f>SUM(D7:D16)</f>
        <v>39257598</v>
      </c>
      <c r="E17" s="938">
        <f t="shared" si="2"/>
        <v>26373568</v>
      </c>
      <c r="F17" s="938">
        <f t="shared" si="2"/>
        <v>12879410</v>
      </c>
      <c r="G17" s="996">
        <f t="shared" si="2"/>
        <v>4620</v>
      </c>
      <c r="H17" s="997">
        <f t="shared" si="2"/>
        <v>8854098</v>
      </c>
      <c r="I17" s="995">
        <f t="shared" si="2"/>
        <v>8553056</v>
      </c>
      <c r="J17" s="995">
        <f t="shared" si="2"/>
        <v>22155</v>
      </c>
      <c r="K17" s="995">
        <f t="shared" si="2"/>
        <v>97563</v>
      </c>
      <c r="L17" s="937">
        <f t="shared" si="2"/>
        <v>947692</v>
      </c>
      <c r="M17" s="938">
        <f t="shared" si="2"/>
        <v>846045</v>
      </c>
      <c r="N17" s="938">
        <f t="shared" si="2"/>
        <v>16404</v>
      </c>
      <c r="O17" s="998">
        <f t="shared" si="2"/>
        <v>85243</v>
      </c>
      <c r="P17" s="939">
        <f t="shared" si="2"/>
        <v>59767971</v>
      </c>
      <c r="Q17" s="930">
        <f t="shared" si="1"/>
        <v>0</v>
      </c>
    </row>
    <row r="18" spans="1:17" ht="15" thickTop="1" x14ac:dyDescent="0.15">
      <c r="A18" s="306" t="s">
        <v>12</v>
      </c>
      <c r="B18" s="999">
        <v>19213</v>
      </c>
      <c r="C18" s="1000">
        <v>21434</v>
      </c>
      <c r="D18" s="940">
        <v>123058</v>
      </c>
      <c r="E18" s="941">
        <v>84394</v>
      </c>
      <c r="F18" s="941">
        <v>38664</v>
      </c>
      <c r="G18" s="1001">
        <v>0</v>
      </c>
      <c r="H18" s="1002">
        <v>38044</v>
      </c>
      <c r="I18" s="1000">
        <v>32396</v>
      </c>
      <c r="J18" s="1000">
        <v>0</v>
      </c>
      <c r="K18" s="1000">
        <v>150</v>
      </c>
      <c r="L18" s="940">
        <f t="shared" si="0"/>
        <v>5321</v>
      </c>
      <c r="M18" s="941">
        <v>5321</v>
      </c>
      <c r="N18" s="941">
        <v>0</v>
      </c>
      <c r="O18" s="1003">
        <v>0</v>
      </c>
      <c r="P18" s="942">
        <v>239616</v>
      </c>
      <c r="Q18" s="930">
        <f t="shared" si="1"/>
        <v>0</v>
      </c>
    </row>
    <row r="19" spans="1:17" x14ac:dyDescent="0.15">
      <c r="A19" s="266" t="s">
        <v>13</v>
      </c>
      <c r="B19" s="984">
        <v>53867</v>
      </c>
      <c r="C19" s="985">
        <v>33018</v>
      </c>
      <c r="D19" s="931">
        <v>798227</v>
      </c>
      <c r="E19" s="932">
        <v>548318</v>
      </c>
      <c r="F19" s="932">
        <v>249909</v>
      </c>
      <c r="G19" s="986">
        <v>0</v>
      </c>
      <c r="H19" s="987">
        <v>197939</v>
      </c>
      <c r="I19" s="985">
        <v>168886</v>
      </c>
      <c r="J19" s="985">
        <v>0</v>
      </c>
      <c r="K19" s="985">
        <v>1304</v>
      </c>
      <c r="L19" s="931">
        <f t="shared" si="0"/>
        <v>29615</v>
      </c>
      <c r="M19" s="932">
        <v>29044</v>
      </c>
      <c r="N19" s="932">
        <v>571</v>
      </c>
      <c r="O19" s="988">
        <v>0</v>
      </c>
      <c r="P19" s="933">
        <v>1282856</v>
      </c>
      <c r="Q19" s="930">
        <f t="shared" si="1"/>
        <v>0</v>
      </c>
    </row>
    <row r="20" spans="1:17" x14ac:dyDescent="0.15">
      <c r="A20" s="266" t="s">
        <v>14</v>
      </c>
      <c r="B20" s="984">
        <v>63259</v>
      </c>
      <c r="C20" s="985">
        <v>32350</v>
      </c>
      <c r="D20" s="931">
        <v>1346364</v>
      </c>
      <c r="E20" s="932">
        <v>893529</v>
      </c>
      <c r="F20" s="932">
        <v>452835</v>
      </c>
      <c r="G20" s="986">
        <v>0</v>
      </c>
      <c r="H20" s="987">
        <v>300818</v>
      </c>
      <c r="I20" s="985">
        <v>254208</v>
      </c>
      <c r="J20" s="985">
        <v>0</v>
      </c>
      <c r="K20" s="985">
        <v>1610</v>
      </c>
      <c r="L20" s="931">
        <f t="shared" si="0"/>
        <v>49003</v>
      </c>
      <c r="M20" s="932">
        <v>49003</v>
      </c>
      <c r="N20" s="932">
        <v>0</v>
      </c>
      <c r="O20" s="988">
        <v>0</v>
      </c>
      <c r="P20" s="933">
        <v>2047612</v>
      </c>
      <c r="Q20" s="930">
        <f t="shared" si="1"/>
        <v>0</v>
      </c>
    </row>
    <row r="21" spans="1:17" x14ac:dyDescent="0.15">
      <c r="A21" s="306" t="s">
        <v>15</v>
      </c>
      <c r="B21" s="984">
        <v>65843</v>
      </c>
      <c r="C21" s="985">
        <v>33032</v>
      </c>
      <c r="D21" s="931">
        <v>981164</v>
      </c>
      <c r="E21" s="932">
        <v>680812</v>
      </c>
      <c r="F21" s="932">
        <v>294480</v>
      </c>
      <c r="G21" s="986">
        <v>5872</v>
      </c>
      <c r="H21" s="987">
        <v>242469</v>
      </c>
      <c r="I21" s="985">
        <v>234889</v>
      </c>
      <c r="J21" s="985">
        <v>0</v>
      </c>
      <c r="K21" s="985">
        <v>1139</v>
      </c>
      <c r="L21" s="931">
        <f t="shared" si="0"/>
        <v>10248</v>
      </c>
      <c r="M21" s="932">
        <v>10248</v>
      </c>
      <c r="N21" s="932">
        <v>0</v>
      </c>
      <c r="O21" s="988">
        <v>0</v>
      </c>
      <c r="P21" s="933">
        <v>1568784</v>
      </c>
      <c r="Q21" s="930">
        <f t="shared" si="1"/>
        <v>0</v>
      </c>
    </row>
    <row r="22" spans="1:17" ht="15" thickBot="1" x14ac:dyDescent="0.2">
      <c r="A22" s="280" t="s">
        <v>16</v>
      </c>
      <c r="B22" s="989">
        <v>47602</v>
      </c>
      <c r="C22" s="990">
        <v>29888</v>
      </c>
      <c r="D22" s="934">
        <v>759075</v>
      </c>
      <c r="E22" s="935">
        <v>500846</v>
      </c>
      <c r="F22" s="935">
        <v>232920</v>
      </c>
      <c r="G22" s="991">
        <v>25309</v>
      </c>
      <c r="H22" s="992">
        <v>191619</v>
      </c>
      <c r="I22" s="990">
        <v>149303</v>
      </c>
      <c r="J22" s="990">
        <v>0</v>
      </c>
      <c r="K22" s="990">
        <v>971</v>
      </c>
      <c r="L22" s="934">
        <f t="shared" si="0"/>
        <v>12047</v>
      </c>
      <c r="M22" s="935">
        <v>12047</v>
      </c>
      <c r="N22" s="935">
        <v>0</v>
      </c>
      <c r="O22" s="993">
        <v>0</v>
      </c>
      <c r="P22" s="936">
        <v>1190505</v>
      </c>
      <c r="Q22" s="930">
        <f t="shared" si="1"/>
        <v>0</v>
      </c>
    </row>
    <row r="23" spans="1:17" ht="15.75" thickTop="1" thickBot="1" x14ac:dyDescent="0.2">
      <c r="A23" s="708" t="s">
        <v>292</v>
      </c>
      <c r="B23" s="994">
        <f>SUM(B18:B22)</f>
        <v>249784</v>
      </c>
      <c r="C23" s="995">
        <f t="shared" ref="C23:P23" si="3">SUM(C18:C22)</f>
        <v>149722</v>
      </c>
      <c r="D23" s="937">
        <f t="shared" si="3"/>
        <v>4007888</v>
      </c>
      <c r="E23" s="938">
        <f t="shared" si="3"/>
        <v>2707899</v>
      </c>
      <c r="F23" s="938">
        <f t="shared" si="3"/>
        <v>1268808</v>
      </c>
      <c r="G23" s="996">
        <f t="shared" si="3"/>
        <v>31181</v>
      </c>
      <c r="H23" s="997">
        <f t="shared" si="3"/>
        <v>970889</v>
      </c>
      <c r="I23" s="995">
        <f t="shared" si="3"/>
        <v>839682</v>
      </c>
      <c r="J23" s="995">
        <f t="shared" si="3"/>
        <v>0</v>
      </c>
      <c r="K23" s="995">
        <f t="shared" si="3"/>
        <v>5174</v>
      </c>
      <c r="L23" s="937">
        <f t="shared" si="3"/>
        <v>106234</v>
      </c>
      <c r="M23" s="938">
        <f t="shared" si="3"/>
        <v>105663</v>
      </c>
      <c r="N23" s="938">
        <f t="shared" si="3"/>
        <v>571</v>
      </c>
      <c r="O23" s="998">
        <f t="shared" si="3"/>
        <v>0</v>
      </c>
      <c r="P23" s="939">
        <f t="shared" si="3"/>
        <v>6329373</v>
      </c>
      <c r="Q23" s="930">
        <f t="shared" si="1"/>
        <v>0</v>
      </c>
    </row>
    <row r="24" spans="1:17" ht="15.75" thickTop="1" thickBot="1" x14ac:dyDescent="0.2">
      <c r="A24" s="709" t="s">
        <v>18</v>
      </c>
      <c r="B24" s="1004">
        <f t="shared" ref="B24:P24" si="4">SUM(B17,B23)</f>
        <v>1870934</v>
      </c>
      <c r="C24" s="1005">
        <f t="shared" si="4"/>
        <v>564381</v>
      </c>
      <c r="D24" s="1006">
        <f t="shared" si="4"/>
        <v>43265486</v>
      </c>
      <c r="E24" s="1007">
        <f t="shared" si="4"/>
        <v>29081467</v>
      </c>
      <c r="F24" s="1007">
        <f t="shared" si="4"/>
        <v>14148218</v>
      </c>
      <c r="G24" s="1008">
        <f>SUM(G17,G23)</f>
        <v>35801</v>
      </c>
      <c r="H24" s="1009">
        <f t="shared" si="4"/>
        <v>9824987</v>
      </c>
      <c r="I24" s="1005">
        <f t="shared" si="4"/>
        <v>9392738</v>
      </c>
      <c r="J24" s="1005">
        <f t="shared" si="4"/>
        <v>22155</v>
      </c>
      <c r="K24" s="1005">
        <f t="shared" si="4"/>
        <v>102737</v>
      </c>
      <c r="L24" s="1006">
        <f t="shared" si="4"/>
        <v>1053926</v>
      </c>
      <c r="M24" s="1007">
        <f t="shared" si="4"/>
        <v>951708</v>
      </c>
      <c r="N24" s="1007">
        <f t="shared" si="4"/>
        <v>16975</v>
      </c>
      <c r="O24" s="1010">
        <f t="shared" si="4"/>
        <v>85243</v>
      </c>
      <c r="P24" s="1011">
        <f t="shared" si="4"/>
        <v>66097344</v>
      </c>
      <c r="Q24" s="930">
        <f t="shared" si="1"/>
        <v>0</v>
      </c>
    </row>
    <row r="25" spans="1:17" s="977" customFormat="1" x14ac:dyDescent="0.15">
      <c r="A25" s="864" t="s">
        <v>315</v>
      </c>
      <c r="B25" s="1012">
        <v>1889892</v>
      </c>
      <c r="C25" s="1012">
        <v>581124</v>
      </c>
      <c r="D25" s="1012">
        <v>47433252</v>
      </c>
      <c r="E25" s="1012">
        <v>32117636</v>
      </c>
      <c r="F25" s="1012">
        <v>15278324</v>
      </c>
      <c r="G25" s="1012">
        <v>37292</v>
      </c>
      <c r="H25" s="1012">
        <v>10972399</v>
      </c>
      <c r="I25" s="1012">
        <v>9970153</v>
      </c>
      <c r="J25" s="1012">
        <v>24458</v>
      </c>
      <c r="K25" s="1012">
        <v>126807</v>
      </c>
      <c r="L25" s="1012">
        <v>1088048</v>
      </c>
      <c r="M25" s="1012">
        <v>980471</v>
      </c>
      <c r="N25" s="1012">
        <v>18616</v>
      </c>
      <c r="O25" s="1012">
        <v>88961</v>
      </c>
      <c r="P25" s="1012">
        <v>72086133</v>
      </c>
    </row>
    <row r="26" spans="1:17" x14ac:dyDescent="0.15">
      <c r="A26" s="697" t="s">
        <v>191</v>
      </c>
      <c r="B26" s="1013">
        <f>B24-B25</f>
        <v>-18958</v>
      </c>
      <c r="D26" s="1013">
        <f>D24-D25</f>
        <v>-4167766</v>
      </c>
      <c r="E26" s="1013">
        <f>E24-E25</f>
        <v>-3036169</v>
      </c>
      <c r="F26" s="1013">
        <f>F24-F25</f>
        <v>-1130106</v>
      </c>
      <c r="I26" s="1013">
        <f>I24-I25</f>
        <v>-577415</v>
      </c>
      <c r="J26" s="1013"/>
      <c r="K26" s="1013"/>
      <c r="L26" s="1013">
        <f>L24-L25</f>
        <v>-34122</v>
      </c>
      <c r="P26" s="1013">
        <f>P24-P25</f>
        <v>-5988789</v>
      </c>
    </row>
    <row r="28" spans="1:17" x14ac:dyDescent="0.15">
      <c r="B28" s="10">
        <v>1898269</v>
      </c>
    </row>
    <row r="29" spans="1:17" x14ac:dyDescent="0.15">
      <c r="B29" s="10">
        <v>578813</v>
      </c>
    </row>
    <row r="30" spans="1:17" x14ac:dyDescent="0.15">
      <c r="B30" s="10">
        <v>48593711</v>
      </c>
    </row>
    <row r="31" spans="1:17" x14ac:dyDescent="0.15">
      <c r="B31" s="10">
        <v>33089900</v>
      </c>
    </row>
    <row r="32" spans="1:17" x14ac:dyDescent="0.15">
      <c r="B32" s="10">
        <v>15461447</v>
      </c>
    </row>
    <row r="33" spans="2:2" x14ac:dyDescent="0.15">
      <c r="B33" s="10">
        <v>42364</v>
      </c>
    </row>
    <row r="34" spans="2:2" x14ac:dyDescent="0.15">
      <c r="B34" s="10">
        <v>11624984</v>
      </c>
    </row>
    <row r="35" spans="2:2" x14ac:dyDescent="0.15">
      <c r="B35" s="10">
        <v>10604013</v>
      </c>
    </row>
    <row r="36" spans="2:2" x14ac:dyDescent="0.15">
      <c r="B36" s="10">
        <v>26283</v>
      </c>
    </row>
    <row r="37" spans="2:2" x14ac:dyDescent="0.15">
      <c r="B37" s="10">
        <v>129993</v>
      </c>
    </row>
    <row r="38" spans="2:2" x14ac:dyDescent="0.15">
      <c r="B38" s="10">
        <v>1142732</v>
      </c>
    </row>
  </sheetData>
  <mergeCells count="9">
    <mergeCell ref="P5:P6"/>
    <mergeCell ref="D5:G5"/>
    <mergeCell ref="B5:B6"/>
    <mergeCell ref="C5:C6"/>
    <mergeCell ref="H5:H6"/>
    <mergeCell ref="I5:I6"/>
    <mergeCell ref="J5:J6"/>
    <mergeCell ref="K5:K6"/>
    <mergeCell ref="L5:O5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view="pageBreakPreview" zoomScale="70" zoomScaleNormal="55" zoomScaleSheetLayoutView="70" workbookViewId="0">
      <selection activeCell="A4" sqref="A4"/>
    </sheetView>
  </sheetViews>
  <sheetFormatPr defaultRowHeight="14.25" x14ac:dyDescent="0.15"/>
  <cols>
    <col min="1" max="1" width="10.625" style="13" customWidth="1"/>
    <col min="2" max="3" width="13.125" style="13" customWidth="1"/>
    <col min="4" max="4" width="11.625" style="13" customWidth="1"/>
    <col min="5" max="6" width="13.125" style="13" customWidth="1"/>
    <col min="7" max="8" width="11.625" style="13" customWidth="1"/>
    <col min="9" max="10" width="13.125" style="13" customWidth="1"/>
    <col min="11" max="11" width="14" style="13" customWidth="1"/>
    <col min="12" max="13" width="13.125" style="13" customWidth="1"/>
    <col min="14" max="14" width="14.5" style="13" bestFit="1" customWidth="1"/>
    <col min="15" max="16" width="13.125" style="13" customWidth="1"/>
    <col min="17" max="17" width="11.625" style="13" customWidth="1"/>
    <col min="18" max="19" width="13.125" style="13" customWidth="1"/>
    <col min="20" max="26" width="11.625" style="13" customWidth="1"/>
    <col min="27" max="29" width="9.625" style="13" customWidth="1"/>
    <col min="30" max="31" width="13.125" style="13" customWidth="1"/>
    <col min="32" max="32" width="11.625" style="13" customWidth="1"/>
    <col min="33" max="33" width="12.875" style="13" bestFit="1" customWidth="1"/>
    <col min="34" max="16384" width="9" style="13"/>
  </cols>
  <sheetData>
    <row r="1" spans="1:33" ht="28.5" customHeight="1" x14ac:dyDescent="0.15">
      <c r="B1" s="13">
        <v>47</v>
      </c>
      <c r="E1" s="13">
        <v>47</v>
      </c>
      <c r="I1" s="13">
        <v>47</v>
      </c>
      <c r="L1" s="13">
        <v>47</v>
      </c>
      <c r="O1" s="13">
        <v>47</v>
      </c>
      <c r="R1" s="13">
        <v>47</v>
      </c>
      <c r="U1" s="13">
        <v>47</v>
      </c>
      <c r="W1" s="105"/>
      <c r="X1" s="13">
        <v>47</v>
      </c>
      <c r="AA1" s="13">
        <v>47</v>
      </c>
      <c r="AD1" s="13">
        <v>47</v>
      </c>
    </row>
    <row r="2" spans="1:33" x14ac:dyDescent="0.15">
      <c r="B2" s="13">
        <v>26</v>
      </c>
      <c r="E2" s="13">
        <v>21</v>
      </c>
      <c r="I2" s="13">
        <v>22</v>
      </c>
      <c r="L2" s="13">
        <v>23</v>
      </c>
      <c r="O2" s="13">
        <v>24</v>
      </c>
      <c r="R2" s="13">
        <v>25</v>
      </c>
      <c r="U2" s="13">
        <v>27</v>
      </c>
      <c r="W2" s="105"/>
      <c r="X2" s="13">
        <v>28</v>
      </c>
      <c r="AA2" s="13">
        <v>29</v>
      </c>
      <c r="AD2" s="13">
        <v>30</v>
      </c>
    </row>
    <row r="3" spans="1:33" ht="17.25" x14ac:dyDescent="0.2">
      <c r="B3" s="13">
        <v>1</v>
      </c>
      <c r="E3" s="13">
        <v>1</v>
      </c>
      <c r="I3" s="13">
        <v>1</v>
      </c>
      <c r="L3" s="13">
        <v>1</v>
      </c>
      <c r="O3" s="13">
        <v>1</v>
      </c>
      <c r="R3" s="13">
        <v>1</v>
      </c>
      <c r="U3" s="13">
        <v>1</v>
      </c>
      <c r="W3" s="721"/>
      <c r="X3" s="14">
        <v>1</v>
      </c>
      <c r="AA3" s="14">
        <v>1</v>
      </c>
      <c r="AD3" s="14">
        <v>1</v>
      </c>
      <c r="AG3" s="14"/>
    </row>
    <row r="4" spans="1:33" s="14" customFormat="1" ht="38.25" customHeight="1" thickBot="1" x14ac:dyDescent="0.3">
      <c r="A4" s="13"/>
      <c r="B4" s="14" t="s">
        <v>297</v>
      </c>
      <c r="C4" s="13"/>
      <c r="D4" s="13"/>
      <c r="F4" s="13"/>
      <c r="G4" s="13"/>
      <c r="H4" s="13"/>
      <c r="J4" s="1187" t="s">
        <v>325</v>
      </c>
      <c r="K4" s="13"/>
      <c r="M4" s="13"/>
      <c r="N4" s="13"/>
      <c r="P4" s="13"/>
      <c r="Q4" s="13"/>
      <c r="S4" s="13"/>
      <c r="T4" s="13"/>
      <c r="V4" s="13"/>
      <c r="W4" s="13"/>
      <c r="Y4" s="13"/>
      <c r="Z4" s="13"/>
      <c r="AB4" s="13"/>
      <c r="AC4" s="13"/>
      <c r="AE4" s="13"/>
      <c r="AF4" s="13"/>
    </row>
    <row r="5" spans="1:33" s="725" customFormat="1" ht="14.25" customHeight="1" x14ac:dyDescent="0.15">
      <c r="A5" s="722"/>
      <c r="B5" s="2278" t="s">
        <v>203</v>
      </c>
      <c r="C5" s="2279"/>
      <c r="D5" s="2279"/>
      <c r="E5" s="2279"/>
      <c r="F5" s="2279"/>
      <c r="G5" s="2279"/>
      <c r="H5" s="2279"/>
      <c r="I5" s="2279"/>
      <c r="J5" s="2279"/>
      <c r="K5" s="2279"/>
      <c r="L5" s="2279"/>
      <c r="M5" s="2279"/>
      <c r="N5" s="2279"/>
      <c r="O5" s="2279"/>
      <c r="P5" s="2279"/>
      <c r="Q5" s="2279"/>
      <c r="R5" s="2279"/>
      <c r="S5" s="2279"/>
      <c r="T5" s="723"/>
      <c r="U5" s="2271" t="s">
        <v>209</v>
      </c>
      <c r="V5" s="2271"/>
      <c r="W5" s="2271"/>
      <c r="X5" s="2271" t="s">
        <v>210</v>
      </c>
      <c r="Y5" s="2271"/>
      <c r="Z5" s="2271"/>
      <c r="AA5" s="2271" t="s">
        <v>28</v>
      </c>
      <c r="AB5" s="2271"/>
      <c r="AC5" s="2271"/>
      <c r="AD5" s="2271" t="s">
        <v>190</v>
      </c>
      <c r="AE5" s="2271"/>
      <c r="AF5" s="2272"/>
      <c r="AG5" s="724" t="s">
        <v>296</v>
      </c>
    </row>
    <row r="6" spans="1:33" s="727" customFormat="1" ht="15" customHeight="1" x14ac:dyDescent="0.15">
      <c r="A6" s="726"/>
      <c r="B6" s="2280" t="s">
        <v>189</v>
      </c>
      <c r="C6" s="2281"/>
      <c r="D6" s="2282"/>
      <c r="E6" s="2275" t="s">
        <v>204</v>
      </c>
      <c r="F6" s="2276"/>
      <c r="G6" s="2276"/>
      <c r="H6" s="2277"/>
      <c r="I6" s="2275" t="s">
        <v>205</v>
      </c>
      <c r="J6" s="2276"/>
      <c r="K6" s="2277"/>
      <c r="L6" s="2275" t="s">
        <v>206</v>
      </c>
      <c r="M6" s="2276"/>
      <c r="N6" s="2277"/>
      <c r="O6" s="2275" t="s">
        <v>207</v>
      </c>
      <c r="P6" s="2281"/>
      <c r="Q6" s="2282"/>
      <c r="R6" s="2275" t="s">
        <v>208</v>
      </c>
      <c r="S6" s="2281"/>
      <c r="T6" s="2282"/>
      <c r="U6" s="2273"/>
      <c r="V6" s="2273"/>
      <c r="W6" s="2273"/>
      <c r="X6" s="2273"/>
      <c r="Y6" s="2273"/>
      <c r="Z6" s="2273"/>
      <c r="AA6" s="2273"/>
      <c r="AB6" s="2273"/>
      <c r="AC6" s="2273"/>
      <c r="AD6" s="2273"/>
      <c r="AE6" s="2273"/>
      <c r="AF6" s="2274"/>
    </row>
    <row r="7" spans="1:33" s="727" customFormat="1" ht="15" customHeight="1" thickBot="1" x14ac:dyDescent="0.2">
      <c r="A7" s="728"/>
      <c r="B7" s="871">
        <v>25</v>
      </c>
      <c r="C7" s="866">
        <v>24</v>
      </c>
      <c r="D7" s="729" t="s">
        <v>191</v>
      </c>
      <c r="E7" s="865">
        <v>25</v>
      </c>
      <c r="F7" s="866">
        <v>24</v>
      </c>
      <c r="G7" s="729" t="s">
        <v>191</v>
      </c>
      <c r="H7" s="729" t="s">
        <v>326</v>
      </c>
      <c r="I7" s="865">
        <v>25</v>
      </c>
      <c r="J7" s="866">
        <v>24</v>
      </c>
      <c r="K7" s="729" t="s">
        <v>191</v>
      </c>
      <c r="L7" s="865">
        <v>25</v>
      </c>
      <c r="M7" s="866">
        <v>24</v>
      </c>
      <c r="N7" s="729" t="s">
        <v>191</v>
      </c>
      <c r="O7" s="865">
        <v>25</v>
      </c>
      <c r="P7" s="866">
        <v>24</v>
      </c>
      <c r="Q7" s="729" t="s">
        <v>191</v>
      </c>
      <c r="R7" s="865">
        <v>25</v>
      </c>
      <c r="S7" s="866">
        <v>24</v>
      </c>
      <c r="T7" s="729" t="s">
        <v>191</v>
      </c>
      <c r="U7" s="867">
        <v>25</v>
      </c>
      <c r="V7" s="868">
        <v>24</v>
      </c>
      <c r="W7" s="729" t="s">
        <v>191</v>
      </c>
      <c r="X7" s="869">
        <v>25</v>
      </c>
      <c r="Y7" s="870">
        <v>24</v>
      </c>
      <c r="Z7" s="729" t="s">
        <v>191</v>
      </c>
      <c r="AA7" s="867">
        <v>25</v>
      </c>
      <c r="AB7" s="868">
        <v>24</v>
      </c>
      <c r="AC7" s="729" t="s">
        <v>191</v>
      </c>
      <c r="AD7" s="869">
        <v>25</v>
      </c>
      <c r="AE7" s="870">
        <v>24</v>
      </c>
      <c r="AF7" s="730" t="s">
        <v>191</v>
      </c>
    </row>
    <row r="8" spans="1:33" ht="20.100000000000001" customHeight="1" x14ac:dyDescent="0.15">
      <c r="A8" s="711" t="s">
        <v>3</v>
      </c>
      <c r="B8" s="1014">
        <v>27349587</v>
      </c>
      <c r="C8" s="1015">
        <v>26846965</v>
      </c>
      <c r="D8" s="1016">
        <f>B8-C8</f>
        <v>502622</v>
      </c>
      <c r="E8" s="1017">
        <v>7364323</v>
      </c>
      <c r="F8" s="1015">
        <v>6925915</v>
      </c>
      <c r="G8" s="1016">
        <f>E8-F8</f>
        <v>438408</v>
      </c>
      <c r="H8" s="1188">
        <f>G8/F8</f>
        <v>6.3299650659876708E-2</v>
      </c>
      <c r="I8" s="1017">
        <v>550795</v>
      </c>
      <c r="J8" s="1015">
        <v>531364</v>
      </c>
      <c r="K8" s="1016">
        <f>I8-J8</f>
        <v>19431</v>
      </c>
      <c r="L8" s="1017">
        <v>16143627</v>
      </c>
      <c r="M8" s="1015">
        <v>16056295</v>
      </c>
      <c r="N8" s="1016">
        <f>L8-M8</f>
        <v>87332</v>
      </c>
      <c r="O8" s="1017">
        <v>3290842</v>
      </c>
      <c r="P8" s="1015">
        <v>3333391</v>
      </c>
      <c r="Q8" s="1016">
        <f>O8-P8</f>
        <v>-42549</v>
      </c>
      <c r="R8" s="1017">
        <v>0</v>
      </c>
      <c r="S8" s="1018">
        <v>0</v>
      </c>
      <c r="T8" s="1016">
        <f>R8-S8</f>
        <v>0</v>
      </c>
      <c r="U8" s="1017">
        <v>215976</v>
      </c>
      <c r="V8" s="1015">
        <v>233724</v>
      </c>
      <c r="W8" s="1016">
        <f>U8-V8</f>
        <v>-17748</v>
      </c>
      <c r="X8" s="1019">
        <v>203665</v>
      </c>
      <c r="Y8" s="1020">
        <v>204690</v>
      </c>
      <c r="Z8" s="1016">
        <f>X8-Y8</f>
        <v>-1025</v>
      </c>
      <c r="AA8" s="1017">
        <v>0</v>
      </c>
      <c r="AB8" s="1021">
        <v>0</v>
      </c>
      <c r="AC8" s="1016">
        <f>AA8-AB8</f>
        <v>0</v>
      </c>
      <c r="AD8" s="1019">
        <v>27769228</v>
      </c>
      <c r="AE8" s="1020">
        <v>27285379</v>
      </c>
      <c r="AF8" s="1022">
        <f>AD8-AE8</f>
        <v>483849</v>
      </c>
      <c r="AG8" s="1023">
        <f t="shared" ref="AG8:AG25" si="0">AD8-(B8+U8+X8+AA8)</f>
        <v>0</v>
      </c>
    </row>
    <row r="9" spans="1:33" ht="20.100000000000001" customHeight="1" x14ac:dyDescent="0.15">
      <c r="A9" s="712" t="s">
        <v>4</v>
      </c>
      <c r="B9" s="1024">
        <v>10581706</v>
      </c>
      <c r="C9" s="1025">
        <v>10463635</v>
      </c>
      <c r="D9" s="1026">
        <f t="shared" ref="D9:D25" si="1">B9-C9</f>
        <v>118071</v>
      </c>
      <c r="E9" s="1027">
        <v>2827366</v>
      </c>
      <c r="F9" s="1025">
        <v>2692733</v>
      </c>
      <c r="G9" s="1026">
        <f t="shared" ref="G9:G25" si="2">E9-F9</f>
        <v>134633</v>
      </c>
      <c r="H9" s="1189">
        <f t="shared" ref="H9:H25" si="3">G9/F9</f>
        <v>4.9998644499844584E-2</v>
      </c>
      <c r="I9" s="1027">
        <v>202519</v>
      </c>
      <c r="J9" s="1025">
        <v>210845</v>
      </c>
      <c r="K9" s="1026">
        <f t="shared" ref="K9:K25" si="4">I9-J9</f>
        <v>-8326</v>
      </c>
      <c r="L9" s="1027">
        <v>6131857</v>
      </c>
      <c r="M9" s="1025">
        <v>6141008</v>
      </c>
      <c r="N9" s="1026">
        <f t="shared" ref="N9:N25" si="5">L9-M9</f>
        <v>-9151</v>
      </c>
      <c r="O9" s="1027">
        <v>1419964</v>
      </c>
      <c r="P9" s="1025">
        <v>1418983</v>
      </c>
      <c r="Q9" s="1026">
        <f t="shared" ref="Q9:Q25" si="6">O9-P9</f>
        <v>981</v>
      </c>
      <c r="R9" s="1027">
        <v>0</v>
      </c>
      <c r="S9" s="1028">
        <v>66</v>
      </c>
      <c r="T9" s="1026">
        <f t="shared" ref="T9:T25" si="7">R9-S9</f>
        <v>-66</v>
      </c>
      <c r="U9" s="1027">
        <v>518883</v>
      </c>
      <c r="V9" s="1029">
        <v>446043</v>
      </c>
      <c r="W9" s="1026">
        <f t="shared" ref="W9:W25" si="8">U9-V9</f>
        <v>72840</v>
      </c>
      <c r="X9" s="1030">
        <v>102919</v>
      </c>
      <c r="Y9" s="1031">
        <v>106498</v>
      </c>
      <c r="Z9" s="1026">
        <f t="shared" ref="Z9:Z25" si="9">X9-Y9</f>
        <v>-3579</v>
      </c>
      <c r="AA9" s="1027">
        <v>0</v>
      </c>
      <c r="AB9" s="1032">
        <v>0</v>
      </c>
      <c r="AC9" s="1026">
        <f t="shared" ref="AC9:AC25" si="10">AA9-AB9</f>
        <v>0</v>
      </c>
      <c r="AD9" s="1030">
        <v>11203508</v>
      </c>
      <c r="AE9" s="1031">
        <v>11016176</v>
      </c>
      <c r="AF9" s="1033">
        <f t="shared" ref="AF9:AF25" si="11">AD9-AE9</f>
        <v>187332</v>
      </c>
      <c r="AG9" s="1023">
        <f t="shared" si="0"/>
        <v>0</v>
      </c>
    </row>
    <row r="10" spans="1:33" ht="20.100000000000001" customHeight="1" x14ac:dyDescent="0.15">
      <c r="A10" s="712" t="s">
        <v>5</v>
      </c>
      <c r="B10" s="1024">
        <v>2848755</v>
      </c>
      <c r="C10" s="1029">
        <v>2823065</v>
      </c>
      <c r="D10" s="1034">
        <f t="shared" si="1"/>
        <v>25690</v>
      </c>
      <c r="E10" s="1027">
        <v>682849</v>
      </c>
      <c r="F10" s="1029">
        <v>651733</v>
      </c>
      <c r="G10" s="1034">
        <f t="shared" si="2"/>
        <v>31116</v>
      </c>
      <c r="H10" s="1190">
        <f t="shared" si="3"/>
        <v>4.7743477773873659E-2</v>
      </c>
      <c r="I10" s="1027">
        <v>22937</v>
      </c>
      <c r="J10" s="1029">
        <v>26827</v>
      </c>
      <c r="K10" s="1034">
        <f t="shared" si="4"/>
        <v>-3890</v>
      </c>
      <c r="L10" s="1027">
        <v>1865983</v>
      </c>
      <c r="M10" s="1029">
        <v>1833661</v>
      </c>
      <c r="N10" s="1034">
        <f t="shared" si="5"/>
        <v>32322</v>
      </c>
      <c r="O10" s="1027">
        <v>276986</v>
      </c>
      <c r="P10" s="1029">
        <v>310844</v>
      </c>
      <c r="Q10" s="1034">
        <f t="shared" si="6"/>
        <v>-33858</v>
      </c>
      <c r="R10" s="1027">
        <v>0</v>
      </c>
      <c r="S10" s="1028">
        <v>0</v>
      </c>
      <c r="T10" s="1034">
        <f t="shared" si="7"/>
        <v>0</v>
      </c>
      <c r="U10" s="1027">
        <v>635</v>
      </c>
      <c r="V10" s="1029">
        <v>549</v>
      </c>
      <c r="W10" s="1034">
        <f t="shared" si="8"/>
        <v>86</v>
      </c>
      <c r="X10" s="1030">
        <v>24202</v>
      </c>
      <c r="Y10" s="1031">
        <v>23430</v>
      </c>
      <c r="Z10" s="1034">
        <f t="shared" si="9"/>
        <v>772</v>
      </c>
      <c r="AA10" s="1027">
        <v>0</v>
      </c>
      <c r="AB10" s="1032">
        <v>0</v>
      </c>
      <c r="AC10" s="1034">
        <f t="shared" si="10"/>
        <v>0</v>
      </c>
      <c r="AD10" s="1030">
        <v>2873592</v>
      </c>
      <c r="AE10" s="1031">
        <v>2847044</v>
      </c>
      <c r="AF10" s="1035">
        <f t="shared" si="11"/>
        <v>26548</v>
      </c>
      <c r="AG10" s="1023">
        <f t="shared" si="0"/>
        <v>0</v>
      </c>
    </row>
    <row r="11" spans="1:33" ht="20.100000000000001" customHeight="1" x14ac:dyDescent="0.15">
      <c r="A11" s="712" t="s">
        <v>6</v>
      </c>
      <c r="B11" s="1024">
        <v>3035200</v>
      </c>
      <c r="C11" s="1029">
        <v>2972659</v>
      </c>
      <c r="D11" s="1034">
        <f t="shared" si="1"/>
        <v>62541</v>
      </c>
      <c r="E11" s="1027">
        <v>842672</v>
      </c>
      <c r="F11" s="1029">
        <v>784371</v>
      </c>
      <c r="G11" s="1034">
        <f t="shared" si="2"/>
        <v>58301</v>
      </c>
      <c r="H11" s="1190">
        <f t="shared" si="3"/>
        <v>7.4328347172447726E-2</v>
      </c>
      <c r="I11" s="1027">
        <v>21862</v>
      </c>
      <c r="J11" s="1029">
        <v>22348</v>
      </c>
      <c r="K11" s="1034">
        <f t="shared" si="4"/>
        <v>-486</v>
      </c>
      <c r="L11" s="1027">
        <v>1913165</v>
      </c>
      <c r="M11" s="1029">
        <v>1918609</v>
      </c>
      <c r="N11" s="1034">
        <f t="shared" si="5"/>
        <v>-5444</v>
      </c>
      <c r="O11" s="1027">
        <v>257501</v>
      </c>
      <c r="P11" s="1029">
        <v>247331</v>
      </c>
      <c r="Q11" s="1034">
        <f t="shared" si="6"/>
        <v>10170</v>
      </c>
      <c r="R11" s="1027">
        <v>0</v>
      </c>
      <c r="S11" s="1028">
        <v>0</v>
      </c>
      <c r="T11" s="1034">
        <f t="shared" si="7"/>
        <v>0</v>
      </c>
      <c r="U11" s="1027">
        <v>366</v>
      </c>
      <c r="V11" s="1029">
        <v>387</v>
      </c>
      <c r="W11" s="1034">
        <f t="shared" si="8"/>
        <v>-21</v>
      </c>
      <c r="X11" s="1030">
        <v>17726</v>
      </c>
      <c r="Y11" s="1031">
        <v>17651</v>
      </c>
      <c r="Z11" s="1034">
        <f t="shared" si="9"/>
        <v>75</v>
      </c>
      <c r="AA11" s="1027">
        <v>0</v>
      </c>
      <c r="AB11" s="1032">
        <v>0</v>
      </c>
      <c r="AC11" s="1034">
        <f t="shared" si="10"/>
        <v>0</v>
      </c>
      <c r="AD11" s="1030">
        <v>3053292</v>
      </c>
      <c r="AE11" s="1031">
        <v>2990697</v>
      </c>
      <c r="AF11" s="1035">
        <f t="shared" si="11"/>
        <v>62595</v>
      </c>
      <c r="AG11" s="1023">
        <f t="shared" si="0"/>
        <v>0</v>
      </c>
    </row>
    <row r="12" spans="1:33" ht="20.100000000000001" customHeight="1" x14ac:dyDescent="0.15">
      <c r="A12" s="712" t="s">
        <v>7</v>
      </c>
      <c r="B12" s="1024">
        <v>2355643</v>
      </c>
      <c r="C12" s="1029">
        <v>2355568</v>
      </c>
      <c r="D12" s="1034">
        <f t="shared" si="1"/>
        <v>75</v>
      </c>
      <c r="E12" s="1027">
        <v>568401</v>
      </c>
      <c r="F12" s="1029">
        <v>534214</v>
      </c>
      <c r="G12" s="1034">
        <f t="shared" si="2"/>
        <v>34187</v>
      </c>
      <c r="H12" s="1190">
        <f t="shared" si="3"/>
        <v>6.3994953333308374E-2</v>
      </c>
      <c r="I12" s="1027">
        <v>21882</v>
      </c>
      <c r="J12" s="1029">
        <v>23612</v>
      </c>
      <c r="K12" s="1034">
        <f t="shared" si="4"/>
        <v>-1730</v>
      </c>
      <c r="L12" s="1027">
        <v>1637808</v>
      </c>
      <c r="M12" s="1029">
        <v>1687273</v>
      </c>
      <c r="N12" s="1034">
        <f t="shared" si="5"/>
        <v>-49465</v>
      </c>
      <c r="O12" s="1027">
        <v>127552</v>
      </c>
      <c r="P12" s="1029">
        <v>110469</v>
      </c>
      <c r="Q12" s="1034">
        <f t="shared" si="6"/>
        <v>17083</v>
      </c>
      <c r="R12" s="1027">
        <v>0</v>
      </c>
      <c r="S12" s="1028">
        <v>0</v>
      </c>
      <c r="T12" s="1034">
        <f t="shared" si="7"/>
        <v>0</v>
      </c>
      <c r="U12" s="1027">
        <v>10282</v>
      </c>
      <c r="V12" s="1029">
        <v>10198</v>
      </c>
      <c r="W12" s="1034">
        <f t="shared" si="8"/>
        <v>84</v>
      </c>
      <c r="X12" s="1030">
        <v>15706</v>
      </c>
      <c r="Y12" s="1031">
        <v>16219</v>
      </c>
      <c r="Z12" s="1034">
        <f t="shared" si="9"/>
        <v>-513</v>
      </c>
      <c r="AA12" s="1027">
        <v>0</v>
      </c>
      <c r="AB12" s="1032">
        <v>0</v>
      </c>
      <c r="AC12" s="1034">
        <f t="shared" si="10"/>
        <v>0</v>
      </c>
      <c r="AD12" s="1030">
        <v>2381631</v>
      </c>
      <c r="AE12" s="1031">
        <v>2381985</v>
      </c>
      <c r="AF12" s="1035">
        <f t="shared" si="11"/>
        <v>-354</v>
      </c>
      <c r="AG12" s="1023">
        <f t="shared" si="0"/>
        <v>0</v>
      </c>
    </row>
    <row r="13" spans="1:33" ht="20.100000000000001" customHeight="1" x14ac:dyDescent="0.15">
      <c r="A13" s="712" t="s">
        <v>8</v>
      </c>
      <c r="B13" s="1024">
        <v>2534079</v>
      </c>
      <c r="C13" s="1029">
        <v>2498864</v>
      </c>
      <c r="D13" s="1034">
        <f t="shared" si="1"/>
        <v>35215</v>
      </c>
      <c r="E13" s="1027">
        <v>596276</v>
      </c>
      <c r="F13" s="1029">
        <v>560261</v>
      </c>
      <c r="G13" s="1034">
        <f t="shared" si="2"/>
        <v>36015</v>
      </c>
      <c r="H13" s="1190">
        <f t="shared" si="3"/>
        <v>6.4282539744868916E-2</v>
      </c>
      <c r="I13" s="1027">
        <v>95942</v>
      </c>
      <c r="J13" s="1029">
        <v>94206</v>
      </c>
      <c r="K13" s="1034">
        <f t="shared" si="4"/>
        <v>1736</v>
      </c>
      <c r="L13" s="1027">
        <v>1699936</v>
      </c>
      <c r="M13" s="1029">
        <v>1706186</v>
      </c>
      <c r="N13" s="1034">
        <f t="shared" si="5"/>
        <v>-6250</v>
      </c>
      <c r="O13" s="1027">
        <v>141725</v>
      </c>
      <c r="P13" s="1029">
        <v>136961</v>
      </c>
      <c r="Q13" s="1034">
        <f t="shared" si="6"/>
        <v>4764</v>
      </c>
      <c r="R13" s="1027">
        <v>200</v>
      </c>
      <c r="S13" s="1028">
        <v>1250</v>
      </c>
      <c r="T13" s="1034">
        <f t="shared" si="7"/>
        <v>-1050</v>
      </c>
      <c r="U13" s="1027">
        <v>0</v>
      </c>
      <c r="V13" s="1029">
        <v>0</v>
      </c>
      <c r="W13" s="1034">
        <f t="shared" si="8"/>
        <v>0</v>
      </c>
      <c r="X13" s="1030">
        <v>21172</v>
      </c>
      <c r="Y13" s="1031">
        <v>23105</v>
      </c>
      <c r="Z13" s="1034">
        <f t="shared" si="9"/>
        <v>-1933</v>
      </c>
      <c r="AA13" s="1027">
        <v>0</v>
      </c>
      <c r="AB13" s="1032">
        <v>0</v>
      </c>
      <c r="AC13" s="1034">
        <f t="shared" si="10"/>
        <v>0</v>
      </c>
      <c r="AD13" s="1030">
        <v>2555251</v>
      </c>
      <c r="AE13" s="1031">
        <v>2521969</v>
      </c>
      <c r="AF13" s="1035">
        <f t="shared" si="11"/>
        <v>33282</v>
      </c>
      <c r="AG13" s="1023">
        <f t="shared" si="0"/>
        <v>0</v>
      </c>
    </row>
    <row r="14" spans="1:33" ht="20.100000000000001" customHeight="1" x14ac:dyDescent="0.15">
      <c r="A14" s="713" t="s">
        <v>9</v>
      </c>
      <c r="B14" s="1024">
        <v>2713045</v>
      </c>
      <c r="C14" s="1029">
        <v>2673204</v>
      </c>
      <c r="D14" s="1034">
        <f t="shared" si="1"/>
        <v>39841</v>
      </c>
      <c r="E14" s="1027">
        <v>751890</v>
      </c>
      <c r="F14" s="1029">
        <v>710598</v>
      </c>
      <c r="G14" s="1034">
        <f t="shared" si="2"/>
        <v>41292</v>
      </c>
      <c r="H14" s="1190">
        <f t="shared" si="3"/>
        <v>5.8108804133982929E-2</v>
      </c>
      <c r="I14" s="1027">
        <v>66049</v>
      </c>
      <c r="J14" s="1029">
        <v>64681</v>
      </c>
      <c r="K14" s="1034">
        <f t="shared" si="4"/>
        <v>1368</v>
      </c>
      <c r="L14" s="1027">
        <v>1805593</v>
      </c>
      <c r="M14" s="1029">
        <v>1798346</v>
      </c>
      <c r="N14" s="1034">
        <f t="shared" si="5"/>
        <v>7247</v>
      </c>
      <c r="O14" s="1027">
        <v>89513</v>
      </c>
      <c r="P14" s="1029">
        <v>99579</v>
      </c>
      <c r="Q14" s="1034">
        <f t="shared" si="6"/>
        <v>-10066</v>
      </c>
      <c r="R14" s="1027">
        <v>0</v>
      </c>
      <c r="S14" s="1028">
        <v>0</v>
      </c>
      <c r="T14" s="1034">
        <f t="shared" si="7"/>
        <v>0</v>
      </c>
      <c r="U14" s="1027">
        <v>13978</v>
      </c>
      <c r="V14" s="1029">
        <v>12674</v>
      </c>
      <c r="W14" s="1034">
        <f t="shared" si="8"/>
        <v>1304</v>
      </c>
      <c r="X14" s="1030">
        <v>27208</v>
      </c>
      <c r="Y14" s="1031">
        <v>27034</v>
      </c>
      <c r="Z14" s="1034">
        <f t="shared" si="9"/>
        <v>174</v>
      </c>
      <c r="AA14" s="1027">
        <v>0</v>
      </c>
      <c r="AB14" s="1032">
        <v>0</v>
      </c>
      <c r="AC14" s="1034">
        <f t="shared" si="10"/>
        <v>0</v>
      </c>
      <c r="AD14" s="1030">
        <v>2754231</v>
      </c>
      <c r="AE14" s="1031">
        <v>2712912</v>
      </c>
      <c r="AF14" s="1035">
        <f t="shared" si="11"/>
        <v>41319</v>
      </c>
      <c r="AG14" s="1023">
        <f t="shared" si="0"/>
        <v>0</v>
      </c>
    </row>
    <row r="15" spans="1:33" ht="20.100000000000001" customHeight="1" x14ac:dyDescent="0.15">
      <c r="A15" s="712" t="s">
        <v>10</v>
      </c>
      <c r="B15" s="1024">
        <v>1689011</v>
      </c>
      <c r="C15" s="1029">
        <v>1665610</v>
      </c>
      <c r="D15" s="1034">
        <f t="shared" si="1"/>
        <v>23401</v>
      </c>
      <c r="E15" s="1027">
        <v>532355</v>
      </c>
      <c r="F15" s="1029">
        <v>500019</v>
      </c>
      <c r="G15" s="1034">
        <f t="shared" si="2"/>
        <v>32336</v>
      </c>
      <c r="H15" s="1190">
        <f t="shared" si="3"/>
        <v>6.4669542557382817E-2</v>
      </c>
      <c r="I15" s="1027">
        <v>31253</v>
      </c>
      <c r="J15" s="1029">
        <v>30732</v>
      </c>
      <c r="K15" s="1034">
        <f t="shared" si="4"/>
        <v>521</v>
      </c>
      <c r="L15" s="1027">
        <v>1028815</v>
      </c>
      <c r="M15" s="1029">
        <v>1029932</v>
      </c>
      <c r="N15" s="1034">
        <f t="shared" si="5"/>
        <v>-1117</v>
      </c>
      <c r="O15" s="1027">
        <v>96588</v>
      </c>
      <c r="P15" s="1029">
        <v>104927</v>
      </c>
      <c r="Q15" s="1034">
        <f t="shared" si="6"/>
        <v>-8339</v>
      </c>
      <c r="R15" s="1027">
        <v>0</v>
      </c>
      <c r="S15" s="1028">
        <v>0</v>
      </c>
      <c r="T15" s="1034">
        <f t="shared" si="7"/>
        <v>0</v>
      </c>
      <c r="U15" s="1027">
        <v>3028</v>
      </c>
      <c r="V15" s="1029">
        <v>3357</v>
      </c>
      <c r="W15" s="1034">
        <f t="shared" si="8"/>
        <v>-329</v>
      </c>
      <c r="X15" s="1030">
        <v>17595</v>
      </c>
      <c r="Y15" s="1031">
        <v>15896</v>
      </c>
      <c r="Z15" s="1034">
        <f t="shared" si="9"/>
        <v>1699</v>
      </c>
      <c r="AA15" s="1027">
        <v>0</v>
      </c>
      <c r="AB15" s="1032">
        <v>0</v>
      </c>
      <c r="AC15" s="1034">
        <f t="shared" si="10"/>
        <v>0</v>
      </c>
      <c r="AD15" s="1030">
        <v>1709634</v>
      </c>
      <c r="AE15" s="1031">
        <v>1684863</v>
      </c>
      <c r="AF15" s="1035">
        <f t="shared" si="11"/>
        <v>24771</v>
      </c>
      <c r="AG15" s="1023">
        <f t="shared" si="0"/>
        <v>0</v>
      </c>
    </row>
    <row r="16" spans="1:33" ht="20.100000000000001" customHeight="1" x14ac:dyDescent="0.15">
      <c r="A16" s="713" t="s">
        <v>17</v>
      </c>
      <c r="B16" s="1024">
        <v>2728669</v>
      </c>
      <c r="C16" s="1029">
        <v>2685647</v>
      </c>
      <c r="D16" s="1034">
        <f t="shared" si="1"/>
        <v>43022</v>
      </c>
      <c r="E16" s="1027">
        <v>1061193</v>
      </c>
      <c r="F16" s="1029">
        <v>1019203</v>
      </c>
      <c r="G16" s="1034">
        <f t="shared" si="2"/>
        <v>41990</v>
      </c>
      <c r="H16" s="1190">
        <f t="shared" si="3"/>
        <v>4.1198858323611684E-2</v>
      </c>
      <c r="I16" s="1027">
        <v>99784</v>
      </c>
      <c r="J16" s="1029">
        <v>102973</v>
      </c>
      <c r="K16" s="1034">
        <f t="shared" si="4"/>
        <v>-3189</v>
      </c>
      <c r="L16" s="1027">
        <v>1470028</v>
      </c>
      <c r="M16" s="1029">
        <v>1479553</v>
      </c>
      <c r="N16" s="1034">
        <f t="shared" si="5"/>
        <v>-9525</v>
      </c>
      <c r="O16" s="1027">
        <v>92664</v>
      </c>
      <c r="P16" s="1029">
        <v>81418</v>
      </c>
      <c r="Q16" s="1034">
        <f t="shared" si="6"/>
        <v>11246</v>
      </c>
      <c r="R16" s="1027">
        <v>5000</v>
      </c>
      <c r="S16" s="1028">
        <v>2500</v>
      </c>
      <c r="T16" s="1034">
        <f t="shared" si="7"/>
        <v>2500</v>
      </c>
      <c r="U16" s="1027">
        <v>12064</v>
      </c>
      <c r="V16" s="1029">
        <v>7347</v>
      </c>
      <c r="W16" s="1034">
        <f t="shared" si="8"/>
        <v>4717</v>
      </c>
      <c r="X16" s="1030">
        <v>22566</v>
      </c>
      <c r="Y16" s="1031">
        <v>20806</v>
      </c>
      <c r="Z16" s="1034">
        <f t="shared" si="9"/>
        <v>1760</v>
      </c>
      <c r="AA16" s="1027">
        <v>0</v>
      </c>
      <c r="AB16" s="1032">
        <v>0</v>
      </c>
      <c r="AC16" s="1034">
        <f t="shared" si="10"/>
        <v>0</v>
      </c>
      <c r="AD16" s="1030">
        <v>2763299</v>
      </c>
      <c r="AE16" s="1031">
        <v>2713800</v>
      </c>
      <c r="AF16" s="1035">
        <f t="shared" si="11"/>
        <v>49499</v>
      </c>
      <c r="AG16" s="1023">
        <f t="shared" si="0"/>
        <v>0</v>
      </c>
    </row>
    <row r="17" spans="1:33" ht="20.100000000000001" customHeight="1" thickBot="1" x14ac:dyDescent="0.2">
      <c r="A17" s="713" t="s">
        <v>20</v>
      </c>
      <c r="B17" s="1036">
        <v>6022006</v>
      </c>
      <c r="C17" s="1037">
        <v>5925672</v>
      </c>
      <c r="D17" s="1038">
        <f t="shared" si="1"/>
        <v>96334</v>
      </c>
      <c r="E17" s="1039">
        <v>1642332</v>
      </c>
      <c r="F17" s="1037">
        <v>1538565</v>
      </c>
      <c r="G17" s="1038">
        <f t="shared" si="2"/>
        <v>103767</v>
      </c>
      <c r="H17" s="1191">
        <f t="shared" si="3"/>
        <v>6.7444014390032267E-2</v>
      </c>
      <c r="I17" s="1039">
        <v>106401</v>
      </c>
      <c r="J17" s="1037">
        <v>110424</v>
      </c>
      <c r="K17" s="1038">
        <f t="shared" si="4"/>
        <v>-4023</v>
      </c>
      <c r="L17" s="1039">
        <v>4041833</v>
      </c>
      <c r="M17" s="1037">
        <v>4027270</v>
      </c>
      <c r="N17" s="1038">
        <f t="shared" si="5"/>
        <v>14563</v>
      </c>
      <c r="O17" s="1039">
        <v>231270</v>
      </c>
      <c r="P17" s="1037">
        <v>248688</v>
      </c>
      <c r="Q17" s="1038">
        <f t="shared" si="6"/>
        <v>-17418</v>
      </c>
      <c r="R17" s="1039">
        <v>170</v>
      </c>
      <c r="S17" s="1040">
        <v>725</v>
      </c>
      <c r="T17" s="1038">
        <f t="shared" si="7"/>
        <v>-555</v>
      </c>
      <c r="U17" s="1039">
        <v>0</v>
      </c>
      <c r="V17" s="1037">
        <v>0</v>
      </c>
      <c r="W17" s="1038">
        <f t="shared" si="8"/>
        <v>0</v>
      </c>
      <c r="X17" s="1041">
        <v>44179</v>
      </c>
      <c r="Y17" s="1042">
        <v>43813</v>
      </c>
      <c r="Z17" s="1038">
        <f t="shared" si="9"/>
        <v>366</v>
      </c>
      <c r="AA17" s="1039">
        <v>0</v>
      </c>
      <c r="AB17" s="1043">
        <v>0</v>
      </c>
      <c r="AC17" s="1038">
        <f t="shared" si="10"/>
        <v>0</v>
      </c>
      <c r="AD17" s="1041">
        <v>6066185</v>
      </c>
      <c r="AE17" s="1042">
        <v>5969485</v>
      </c>
      <c r="AF17" s="1044">
        <f t="shared" si="11"/>
        <v>96700</v>
      </c>
      <c r="AG17" s="1023">
        <f t="shared" si="0"/>
        <v>0</v>
      </c>
    </row>
    <row r="18" spans="1:33" ht="20.100000000000001" customHeight="1" thickTop="1" thickBot="1" x14ac:dyDescent="0.2">
      <c r="A18" s="731" t="s">
        <v>11</v>
      </c>
      <c r="B18" s="1045">
        <f>SUM(B8:B17)</f>
        <v>61857701</v>
      </c>
      <c r="C18" s="1046">
        <f>SUM(C8:C17)</f>
        <v>60910889</v>
      </c>
      <c r="D18" s="1047">
        <f t="shared" si="1"/>
        <v>946812</v>
      </c>
      <c r="E18" s="1048">
        <f>SUM(E8:E17)</f>
        <v>16869657</v>
      </c>
      <c r="F18" s="1046">
        <f>SUM(F8:F17)</f>
        <v>15917612</v>
      </c>
      <c r="G18" s="1047">
        <f t="shared" si="2"/>
        <v>952045</v>
      </c>
      <c r="H18" s="1192">
        <f t="shared" si="3"/>
        <v>5.9810793227024255E-2</v>
      </c>
      <c r="I18" s="1048">
        <f>SUM(I8:I17)</f>
        <v>1219424</v>
      </c>
      <c r="J18" s="1046">
        <f>SUM(J8:J17)</f>
        <v>1218012</v>
      </c>
      <c r="K18" s="1047">
        <f t="shared" si="4"/>
        <v>1412</v>
      </c>
      <c r="L18" s="1048">
        <f>SUM(L8:L17)</f>
        <v>37738645</v>
      </c>
      <c r="M18" s="1046">
        <f>SUM(M8:M17)</f>
        <v>37678133</v>
      </c>
      <c r="N18" s="1047">
        <f t="shared" si="5"/>
        <v>60512</v>
      </c>
      <c r="O18" s="1048">
        <f>SUM(O8:O17)</f>
        <v>6024605</v>
      </c>
      <c r="P18" s="1046">
        <f>SUM(P8:P17)</f>
        <v>6092591</v>
      </c>
      <c r="Q18" s="1047">
        <f t="shared" si="6"/>
        <v>-67986</v>
      </c>
      <c r="R18" s="1048">
        <f>SUM(R8:R17)</f>
        <v>5370</v>
      </c>
      <c r="S18" s="1049">
        <f>SUM(S8:S17)</f>
        <v>4541</v>
      </c>
      <c r="T18" s="1047">
        <f t="shared" si="7"/>
        <v>829</v>
      </c>
      <c r="U18" s="1048">
        <f>SUM(U8:U17)</f>
        <v>775212</v>
      </c>
      <c r="V18" s="1046">
        <f>SUM(V8:V17)</f>
        <v>714279</v>
      </c>
      <c r="W18" s="1047">
        <f t="shared" si="8"/>
        <v>60933</v>
      </c>
      <c r="X18" s="1050">
        <f>SUM(X8:X17)</f>
        <v>496938</v>
      </c>
      <c r="Y18" s="1051">
        <f>SUM(Y8:Y17)</f>
        <v>499142</v>
      </c>
      <c r="Z18" s="1047">
        <f t="shared" si="9"/>
        <v>-2204</v>
      </c>
      <c r="AA18" s="1048">
        <f>SUM(AA8:AA17)</f>
        <v>0</v>
      </c>
      <c r="AB18" s="1164">
        <v>0</v>
      </c>
      <c r="AC18" s="1047">
        <f t="shared" si="10"/>
        <v>0</v>
      </c>
      <c r="AD18" s="1050">
        <f>SUM(AD8:AD17)</f>
        <v>63129851</v>
      </c>
      <c r="AE18" s="1051">
        <f>SUM(AE8:AE17)</f>
        <v>62124310</v>
      </c>
      <c r="AF18" s="1052">
        <f t="shared" si="11"/>
        <v>1005541</v>
      </c>
      <c r="AG18" s="1023">
        <f t="shared" si="0"/>
        <v>0</v>
      </c>
    </row>
    <row r="19" spans="1:33" ht="20.100000000000001" customHeight="1" thickTop="1" x14ac:dyDescent="0.15">
      <c r="A19" s="711" t="s">
        <v>12</v>
      </c>
      <c r="B19" s="1053">
        <v>115144</v>
      </c>
      <c r="C19" s="1054">
        <v>115860</v>
      </c>
      <c r="D19" s="1055">
        <f t="shared" si="1"/>
        <v>-716</v>
      </c>
      <c r="E19" s="1056">
        <v>40987</v>
      </c>
      <c r="F19" s="1054">
        <v>39221</v>
      </c>
      <c r="G19" s="1055">
        <f t="shared" si="2"/>
        <v>1766</v>
      </c>
      <c r="H19" s="1193">
        <f t="shared" si="3"/>
        <v>4.5026898855205118E-2</v>
      </c>
      <c r="I19" s="1056">
        <v>0</v>
      </c>
      <c r="J19" s="1054">
        <v>0</v>
      </c>
      <c r="K19" s="1055">
        <f t="shared" si="4"/>
        <v>0</v>
      </c>
      <c r="L19" s="1056">
        <v>74157</v>
      </c>
      <c r="M19" s="1054">
        <v>76639</v>
      </c>
      <c r="N19" s="1055">
        <f t="shared" si="5"/>
        <v>-2482</v>
      </c>
      <c r="O19" s="1176">
        <v>0</v>
      </c>
      <c r="P19" s="1177">
        <v>0</v>
      </c>
      <c r="Q19" s="1055">
        <f t="shared" si="6"/>
        <v>0</v>
      </c>
      <c r="R19" s="1056">
        <v>0</v>
      </c>
      <c r="S19" s="1057">
        <v>0</v>
      </c>
      <c r="T19" s="1055">
        <f t="shared" si="7"/>
        <v>0</v>
      </c>
      <c r="U19" s="1056">
        <v>14014</v>
      </c>
      <c r="V19" s="1054">
        <v>13803</v>
      </c>
      <c r="W19" s="1055">
        <f t="shared" si="8"/>
        <v>211</v>
      </c>
      <c r="X19" s="1058">
        <v>1579</v>
      </c>
      <c r="Y19" s="1059">
        <v>1035</v>
      </c>
      <c r="Z19" s="1055">
        <f t="shared" si="9"/>
        <v>544</v>
      </c>
      <c r="AA19" s="1056">
        <v>0</v>
      </c>
      <c r="AB19" s="1060">
        <v>0</v>
      </c>
      <c r="AC19" s="1055">
        <f t="shared" si="10"/>
        <v>0</v>
      </c>
      <c r="AD19" s="1058">
        <v>130737</v>
      </c>
      <c r="AE19" s="1059">
        <v>130698</v>
      </c>
      <c r="AF19" s="1061">
        <f t="shared" si="11"/>
        <v>39</v>
      </c>
      <c r="AG19" s="1023">
        <f t="shared" si="0"/>
        <v>0</v>
      </c>
    </row>
    <row r="20" spans="1:33" ht="20.100000000000001" customHeight="1" x14ac:dyDescent="0.15">
      <c r="A20" s="712" t="s">
        <v>13</v>
      </c>
      <c r="B20" s="1024">
        <v>1070266</v>
      </c>
      <c r="C20" s="1029">
        <v>1075698</v>
      </c>
      <c r="D20" s="1034">
        <f t="shared" si="1"/>
        <v>-5432</v>
      </c>
      <c r="E20" s="1027">
        <v>368668</v>
      </c>
      <c r="F20" s="1029">
        <v>362423</v>
      </c>
      <c r="G20" s="1034">
        <f t="shared" si="2"/>
        <v>6245</v>
      </c>
      <c r="H20" s="1190">
        <f t="shared" si="3"/>
        <v>1.7231246361296054E-2</v>
      </c>
      <c r="I20" s="1027">
        <v>14817</v>
      </c>
      <c r="J20" s="1029">
        <v>16015</v>
      </c>
      <c r="K20" s="1034">
        <f t="shared" si="4"/>
        <v>-1198</v>
      </c>
      <c r="L20" s="1027">
        <v>686781</v>
      </c>
      <c r="M20" s="1029">
        <v>697260</v>
      </c>
      <c r="N20" s="1034">
        <f t="shared" si="5"/>
        <v>-10479</v>
      </c>
      <c r="O20" s="1178">
        <v>0</v>
      </c>
      <c r="P20" s="1179">
        <v>0</v>
      </c>
      <c r="Q20" s="1034">
        <f t="shared" si="6"/>
        <v>0</v>
      </c>
      <c r="R20" s="1027">
        <v>0</v>
      </c>
      <c r="S20" s="1028">
        <v>0</v>
      </c>
      <c r="T20" s="1034">
        <f t="shared" si="7"/>
        <v>0</v>
      </c>
      <c r="U20" s="1027">
        <v>2964</v>
      </c>
      <c r="V20" s="1029">
        <v>2450</v>
      </c>
      <c r="W20" s="1034">
        <f t="shared" si="8"/>
        <v>514</v>
      </c>
      <c r="X20" s="1030">
        <v>7195</v>
      </c>
      <c r="Y20" s="1031">
        <v>6993</v>
      </c>
      <c r="Z20" s="1034">
        <f t="shared" si="9"/>
        <v>202</v>
      </c>
      <c r="AA20" s="1027">
        <v>0</v>
      </c>
      <c r="AB20" s="1032">
        <v>0</v>
      </c>
      <c r="AC20" s="1034">
        <f t="shared" si="10"/>
        <v>0</v>
      </c>
      <c r="AD20" s="1030">
        <v>1080425</v>
      </c>
      <c r="AE20" s="1031">
        <v>1085141</v>
      </c>
      <c r="AF20" s="1035">
        <f t="shared" si="11"/>
        <v>-4716</v>
      </c>
      <c r="AG20" s="1023">
        <f t="shared" si="0"/>
        <v>0</v>
      </c>
    </row>
    <row r="21" spans="1:33" ht="20.100000000000001" customHeight="1" x14ac:dyDescent="0.15">
      <c r="A21" s="712" t="s">
        <v>14</v>
      </c>
      <c r="B21" s="1024">
        <v>1384888</v>
      </c>
      <c r="C21" s="1029">
        <v>1396054</v>
      </c>
      <c r="D21" s="1034">
        <f t="shared" si="1"/>
        <v>-11166</v>
      </c>
      <c r="E21" s="1027">
        <v>403463</v>
      </c>
      <c r="F21" s="1029">
        <v>385416</v>
      </c>
      <c r="G21" s="1034">
        <f t="shared" si="2"/>
        <v>18047</v>
      </c>
      <c r="H21" s="1190">
        <f t="shared" si="3"/>
        <v>4.6824729642775599E-2</v>
      </c>
      <c r="I21" s="1027">
        <v>14280</v>
      </c>
      <c r="J21" s="1029">
        <v>13209</v>
      </c>
      <c r="K21" s="1034">
        <f t="shared" si="4"/>
        <v>1071</v>
      </c>
      <c r="L21" s="1027">
        <v>967022</v>
      </c>
      <c r="M21" s="1029">
        <v>997224</v>
      </c>
      <c r="N21" s="1034">
        <f t="shared" si="5"/>
        <v>-30202</v>
      </c>
      <c r="O21" s="1178">
        <v>0</v>
      </c>
      <c r="P21" s="1179">
        <v>0</v>
      </c>
      <c r="Q21" s="1034">
        <f t="shared" si="6"/>
        <v>0</v>
      </c>
      <c r="R21" s="1027">
        <v>123</v>
      </c>
      <c r="S21" s="1028">
        <v>205</v>
      </c>
      <c r="T21" s="1034">
        <f t="shared" si="7"/>
        <v>-82</v>
      </c>
      <c r="U21" s="1027">
        <v>4026</v>
      </c>
      <c r="V21" s="1029">
        <v>3147</v>
      </c>
      <c r="W21" s="1034">
        <f t="shared" si="8"/>
        <v>879</v>
      </c>
      <c r="X21" s="1030">
        <v>12086</v>
      </c>
      <c r="Y21" s="1031">
        <v>11803</v>
      </c>
      <c r="Z21" s="1034">
        <f t="shared" si="9"/>
        <v>283</v>
      </c>
      <c r="AA21" s="1027">
        <v>0</v>
      </c>
      <c r="AB21" s="1032">
        <v>0</v>
      </c>
      <c r="AC21" s="1034">
        <f t="shared" si="10"/>
        <v>0</v>
      </c>
      <c r="AD21" s="1030">
        <v>1401000</v>
      </c>
      <c r="AE21" s="1031">
        <v>1411004</v>
      </c>
      <c r="AF21" s="1035">
        <f t="shared" si="11"/>
        <v>-10004</v>
      </c>
      <c r="AG21" s="1023">
        <f t="shared" si="0"/>
        <v>0</v>
      </c>
    </row>
    <row r="22" spans="1:33" ht="20.100000000000001" customHeight="1" x14ac:dyDescent="0.15">
      <c r="A22" s="711" t="s">
        <v>15</v>
      </c>
      <c r="B22" s="1024">
        <v>1084364</v>
      </c>
      <c r="C22" s="1029">
        <v>1084125</v>
      </c>
      <c r="D22" s="1034">
        <f t="shared" si="1"/>
        <v>239</v>
      </c>
      <c r="E22" s="1027">
        <v>395591</v>
      </c>
      <c r="F22" s="1029">
        <v>378447</v>
      </c>
      <c r="G22" s="1034">
        <f t="shared" si="2"/>
        <v>17144</v>
      </c>
      <c r="H22" s="1190">
        <f t="shared" si="3"/>
        <v>4.5300927210415197E-2</v>
      </c>
      <c r="I22" s="1027">
        <v>59347</v>
      </c>
      <c r="J22" s="1029">
        <v>60381</v>
      </c>
      <c r="K22" s="1034">
        <f t="shared" si="4"/>
        <v>-1034</v>
      </c>
      <c r="L22" s="1027">
        <v>629106</v>
      </c>
      <c r="M22" s="1029">
        <v>645157</v>
      </c>
      <c r="N22" s="1034">
        <f t="shared" si="5"/>
        <v>-16051</v>
      </c>
      <c r="O22" s="1178">
        <v>0</v>
      </c>
      <c r="P22" s="1179">
        <v>0</v>
      </c>
      <c r="Q22" s="1034">
        <f t="shared" si="6"/>
        <v>0</v>
      </c>
      <c r="R22" s="1027">
        <v>320</v>
      </c>
      <c r="S22" s="1028">
        <v>140</v>
      </c>
      <c r="T22" s="1034">
        <f t="shared" si="7"/>
        <v>180</v>
      </c>
      <c r="U22" s="1027">
        <v>3410</v>
      </c>
      <c r="V22" s="1029">
        <v>2125</v>
      </c>
      <c r="W22" s="1034">
        <f t="shared" si="8"/>
        <v>1285</v>
      </c>
      <c r="X22" s="1030">
        <v>8079</v>
      </c>
      <c r="Y22" s="1031">
        <v>8127</v>
      </c>
      <c r="Z22" s="1034">
        <f t="shared" si="9"/>
        <v>-48</v>
      </c>
      <c r="AA22" s="1027">
        <v>0</v>
      </c>
      <c r="AB22" s="1032">
        <v>0</v>
      </c>
      <c r="AC22" s="1034">
        <f t="shared" si="10"/>
        <v>0</v>
      </c>
      <c r="AD22" s="1030">
        <v>1095853</v>
      </c>
      <c r="AE22" s="1031">
        <v>1094377</v>
      </c>
      <c r="AF22" s="1035">
        <f t="shared" si="11"/>
        <v>1476</v>
      </c>
      <c r="AG22" s="1023">
        <f t="shared" si="0"/>
        <v>0</v>
      </c>
    </row>
    <row r="23" spans="1:33" ht="20.100000000000001" customHeight="1" thickBot="1" x14ac:dyDescent="0.2">
      <c r="A23" s="713" t="s">
        <v>16</v>
      </c>
      <c r="B23" s="1036">
        <v>563033</v>
      </c>
      <c r="C23" s="1037">
        <v>544092</v>
      </c>
      <c r="D23" s="1038">
        <f t="shared" si="1"/>
        <v>18941</v>
      </c>
      <c r="E23" s="1039">
        <v>278852</v>
      </c>
      <c r="F23" s="1037">
        <v>258581</v>
      </c>
      <c r="G23" s="1038">
        <f t="shared" si="2"/>
        <v>20271</v>
      </c>
      <c r="H23" s="1191">
        <f t="shared" si="3"/>
        <v>7.8393230747812098E-2</v>
      </c>
      <c r="I23" s="1039">
        <v>7819</v>
      </c>
      <c r="J23" s="1037">
        <v>9456</v>
      </c>
      <c r="K23" s="1038">
        <f t="shared" si="4"/>
        <v>-1637</v>
      </c>
      <c r="L23" s="1039">
        <v>276362</v>
      </c>
      <c r="M23" s="1037">
        <v>276055</v>
      </c>
      <c r="N23" s="1038">
        <f t="shared" si="5"/>
        <v>307</v>
      </c>
      <c r="O23" s="1180">
        <v>0</v>
      </c>
      <c r="P23" s="1181">
        <v>0</v>
      </c>
      <c r="Q23" s="1038">
        <f t="shared" si="6"/>
        <v>0</v>
      </c>
      <c r="R23" s="1039">
        <v>0</v>
      </c>
      <c r="S23" s="1040">
        <v>0</v>
      </c>
      <c r="T23" s="1038">
        <f t="shared" si="7"/>
        <v>0</v>
      </c>
      <c r="U23" s="1039">
        <v>2990</v>
      </c>
      <c r="V23" s="1037">
        <v>3241</v>
      </c>
      <c r="W23" s="1038">
        <f t="shared" si="8"/>
        <v>-251</v>
      </c>
      <c r="X23" s="1041">
        <v>6392</v>
      </c>
      <c r="Y23" s="1042">
        <v>6658</v>
      </c>
      <c r="Z23" s="1038">
        <f t="shared" si="9"/>
        <v>-266</v>
      </c>
      <c r="AA23" s="1039">
        <v>0</v>
      </c>
      <c r="AB23" s="1043">
        <v>0</v>
      </c>
      <c r="AC23" s="1038">
        <f t="shared" si="10"/>
        <v>0</v>
      </c>
      <c r="AD23" s="1041">
        <v>572415</v>
      </c>
      <c r="AE23" s="1042">
        <v>553991</v>
      </c>
      <c r="AF23" s="1044">
        <f t="shared" si="11"/>
        <v>18424</v>
      </c>
      <c r="AG23" s="1023">
        <f t="shared" si="0"/>
        <v>0</v>
      </c>
    </row>
    <row r="24" spans="1:33" ht="20.100000000000001" customHeight="1" thickTop="1" thickBot="1" x14ac:dyDescent="0.2">
      <c r="A24" s="731" t="s">
        <v>292</v>
      </c>
      <c r="B24" s="1045">
        <f>SUM(B19:B23)</f>
        <v>4217695</v>
      </c>
      <c r="C24" s="1046">
        <f>SUM(C19:C23)</f>
        <v>4215829</v>
      </c>
      <c r="D24" s="1047">
        <f t="shared" si="1"/>
        <v>1866</v>
      </c>
      <c r="E24" s="1048">
        <f>SUM(E19:E23)</f>
        <v>1487561</v>
      </c>
      <c r="F24" s="1046">
        <f>SUM(F19:F23)</f>
        <v>1424088</v>
      </c>
      <c r="G24" s="1047">
        <f t="shared" si="2"/>
        <v>63473</v>
      </c>
      <c r="H24" s="1192">
        <f t="shared" si="3"/>
        <v>4.4570981568554754E-2</v>
      </c>
      <c r="I24" s="1048">
        <f>SUM(I19:I23)</f>
        <v>96263</v>
      </c>
      <c r="J24" s="1046">
        <f>SUM(J19:J23)</f>
        <v>99061</v>
      </c>
      <c r="K24" s="1047">
        <f t="shared" si="4"/>
        <v>-2798</v>
      </c>
      <c r="L24" s="1048">
        <f>SUM(L19:L23)</f>
        <v>2633428</v>
      </c>
      <c r="M24" s="1046">
        <f>SUM(M19:M23)</f>
        <v>2692335</v>
      </c>
      <c r="N24" s="1047">
        <f t="shared" si="5"/>
        <v>-58907</v>
      </c>
      <c r="O24" s="1048">
        <f>SUM(O19:O23)</f>
        <v>0</v>
      </c>
      <c r="P24" s="1046">
        <f>SUM(P19:P23)</f>
        <v>0</v>
      </c>
      <c r="Q24" s="1047">
        <f t="shared" si="6"/>
        <v>0</v>
      </c>
      <c r="R24" s="1048">
        <f>SUM(R19:R23)</f>
        <v>443</v>
      </c>
      <c r="S24" s="1049">
        <f>SUM(S19:S23)</f>
        <v>345</v>
      </c>
      <c r="T24" s="1047">
        <f t="shared" si="7"/>
        <v>98</v>
      </c>
      <c r="U24" s="1048">
        <f>SUM(U19:U23)</f>
        <v>27404</v>
      </c>
      <c r="V24" s="1046">
        <f>SUM(V19:V23)</f>
        <v>24766</v>
      </c>
      <c r="W24" s="1047">
        <f t="shared" si="8"/>
        <v>2638</v>
      </c>
      <c r="X24" s="1050">
        <f>SUM(X19:X23)</f>
        <v>35331</v>
      </c>
      <c r="Y24" s="1051">
        <f>SUM(Y19:Y23)</f>
        <v>34616</v>
      </c>
      <c r="Z24" s="1047">
        <f t="shared" si="9"/>
        <v>715</v>
      </c>
      <c r="AA24" s="1048">
        <f>SUM(AA19:AA23)</f>
        <v>0</v>
      </c>
      <c r="AB24" s="1048">
        <v>0</v>
      </c>
      <c r="AC24" s="1047">
        <f t="shared" si="10"/>
        <v>0</v>
      </c>
      <c r="AD24" s="1050">
        <f>SUM(AD19:AD23)</f>
        <v>4280430</v>
      </c>
      <c r="AE24" s="1051">
        <f>SUM(AE19:AE23)</f>
        <v>4275211</v>
      </c>
      <c r="AF24" s="1052">
        <f t="shared" si="11"/>
        <v>5219</v>
      </c>
      <c r="AG24" s="1023">
        <f t="shared" si="0"/>
        <v>0</v>
      </c>
    </row>
    <row r="25" spans="1:33" ht="20.100000000000001" customHeight="1" thickTop="1" thickBot="1" x14ac:dyDescent="0.2">
      <c r="A25" s="732" t="s">
        <v>18</v>
      </c>
      <c r="B25" s="1062">
        <f>SUM(B18,B24)</f>
        <v>66075396</v>
      </c>
      <c r="C25" s="1063">
        <f>SUM(C18,C24)</f>
        <v>65126718</v>
      </c>
      <c r="D25" s="1064">
        <f t="shared" si="1"/>
        <v>948678</v>
      </c>
      <c r="E25" s="1065">
        <f>SUM(E18,E24)</f>
        <v>18357218</v>
      </c>
      <c r="F25" s="1063">
        <f>SUM(F18,F24)</f>
        <v>17341700</v>
      </c>
      <c r="G25" s="1066">
        <f t="shared" si="2"/>
        <v>1015518</v>
      </c>
      <c r="H25" s="1194">
        <f t="shared" si="3"/>
        <v>5.8559310794212796E-2</v>
      </c>
      <c r="I25" s="1065">
        <f>SUM(I18,I24)</f>
        <v>1315687</v>
      </c>
      <c r="J25" s="1063">
        <f>SUM(J18,J24)</f>
        <v>1317073</v>
      </c>
      <c r="K25" s="1064">
        <f t="shared" si="4"/>
        <v>-1386</v>
      </c>
      <c r="L25" s="1065">
        <f>SUM(L18,L24)</f>
        <v>40372073</v>
      </c>
      <c r="M25" s="1063">
        <f>SUM(M18,M24)</f>
        <v>40370468</v>
      </c>
      <c r="N25" s="1066">
        <f t="shared" si="5"/>
        <v>1605</v>
      </c>
      <c r="O25" s="1065">
        <f>SUM(O18,O24)</f>
        <v>6024605</v>
      </c>
      <c r="P25" s="1063">
        <f>SUM(P18,P24)</f>
        <v>6092591</v>
      </c>
      <c r="Q25" s="1064">
        <f t="shared" si="6"/>
        <v>-67986</v>
      </c>
      <c r="R25" s="1065">
        <f>SUM(R18,R24)</f>
        <v>5813</v>
      </c>
      <c r="S25" s="1067">
        <f>SUM(S18,S24)</f>
        <v>4886</v>
      </c>
      <c r="T25" s="1064">
        <f t="shared" si="7"/>
        <v>927</v>
      </c>
      <c r="U25" s="1065">
        <f>SUM(U18,U24)</f>
        <v>802616</v>
      </c>
      <c r="V25" s="1063">
        <f>SUM(V18,V24)</f>
        <v>739045</v>
      </c>
      <c r="W25" s="1064">
        <f t="shared" si="8"/>
        <v>63571</v>
      </c>
      <c r="X25" s="1068">
        <f>SUM(X18,X24)</f>
        <v>532269</v>
      </c>
      <c r="Y25" s="1069">
        <f>SUM(Y18,Y24)</f>
        <v>533758</v>
      </c>
      <c r="Z25" s="1064">
        <f t="shared" si="9"/>
        <v>-1489</v>
      </c>
      <c r="AA25" s="1065">
        <f>SUM(AA18,AA24)</f>
        <v>0</v>
      </c>
      <c r="AB25" s="1065">
        <v>0</v>
      </c>
      <c r="AC25" s="1064">
        <f t="shared" si="10"/>
        <v>0</v>
      </c>
      <c r="AD25" s="1068">
        <f>SUM(AD18,AD24)</f>
        <v>67410281</v>
      </c>
      <c r="AE25" s="1069">
        <f>SUM(AE18,AE24)</f>
        <v>66399521</v>
      </c>
      <c r="AF25" s="1070">
        <f t="shared" si="11"/>
        <v>1010760</v>
      </c>
      <c r="AG25" s="1023">
        <f t="shared" si="0"/>
        <v>0</v>
      </c>
    </row>
    <row r="26" spans="1:33" x14ac:dyDescent="0.15">
      <c r="A26" s="733" t="s">
        <v>191</v>
      </c>
    </row>
  </sheetData>
  <mergeCells count="11">
    <mergeCell ref="AD5:AF6"/>
    <mergeCell ref="AA5:AC6"/>
    <mergeCell ref="X5:Z6"/>
    <mergeCell ref="U5:W6"/>
    <mergeCell ref="E6:H6"/>
    <mergeCell ref="I6:K6"/>
    <mergeCell ref="B5:S5"/>
    <mergeCell ref="B6:D6"/>
    <mergeCell ref="R6:T6"/>
    <mergeCell ref="O6:Q6"/>
    <mergeCell ref="L6:N6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  <colBreaks count="1" manualBreakCount="1">
    <brk id="20" min="3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1"/>
  <sheetViews>
    <sheetView view="pageBreakPreview" topLeftCell="T1" zoomScale="75" zoomScaleNormal="55" zoomScaleSheetLayoutView="75" workbookViewId="0">
      <selection activeCell="AI17" sqref="AI17:AI21"/>
    </sheetView>
  </sheetViews>
  <sheetFormatPr defaultRowHeight="14.25" x14ac:dyDescent="0.15"/>
  <cols>
    <col min="1" max="1" width="10.625" style="10" customWidth="1"/>
    <col min="2" max="2" width="15.125" style="10" customWidth="1"/>
    <col min="3" max="4" width="13.75" style="10" customWidth="1"/>
    <col min="5" max="12" width="12.625" style="10" customWidth="1"/>
    <col min="13" max="15" width="15.625" style="10" bestFit="1" customWidth="1"/>
    <col min="16" max="17" width="12.625" style="10" customWidth="1"/>
    <col min="18" max="18" width="15.625" style="10" bestFit="1" customWidth="1"/>
    <col min="19" max="27" width="12.625" style="10" customWidth="1"/>
    <col min="28" max="29" width="11.625" style="10" customWidth="1"/>
    <col min="30" max="30" width="10" style="10" bestFit="1" customWidth="1"/>
    <col min="31" max="34" width="12.625" style="10" customWidth="1"/>
    <col min="35" max="35" width="17" style="10" bestFit="1" customWidth="1"/>
    <col min="36" max="36" width="13.375" style="10" bestFit="1" customWidth="1"/>
    <col min="37" max="16384" width="9" style="10"/>
  </cols>
  <sheetData>
    <row r="1" spans="1:36" ht="28.5" customHeight="1" x14ac:dyDescent="0.15">
      <c r="A1" s="105"/>
    </row>
    <row r="2" spans="1:36" x14ac:dyDescent="0.15">
      <c r="A2" s="105"/>
      <c r="B2" s="449" t="s">
        <v>243</v>
      </c>
      <c r="C2" s="10" t="s">
        <v>242</v>
      </c>
      <c r="D2" s="10" t="s">
        <v>244</v>
      </c>
      <c r="E2" s="10" t="s">
        <v>245</v>
      </c>
      <c r="F2" s="449" t="s">
        <v>269</v>
      </c>
      <c r="G2" s="449" t="s">
        <v>246</v>
      </c>
      <c r="I2" s="449" t="s">
        <v>247</v>
      </c>
      <c r="J2" s="449" t="s">
        <v>241</v>
      </c>
      <c r="K2" s="449" t="s">
        <v>248</v>
      </c>
      <c r="L2" s="449" t="s">
        <v>249</v>
      </c>
      <c r="M2" s="449" t="s">
        <v>250</v>
      </c>
      <c r="N2" s="449" t="s">
        <v>251</v>
      </c>
      <c r="O2" s="449" t="s">
        <v>252</v>
      </c>
      <c r="P2" s="449" t="s">
        <v>253</v>
      </c>
      <c r="Q2" s="449" t="s">
        <v>254</v>
      </c>
      <c r="R2" s="449" t="s">
        <v>268</v>
      </c>
      <c r="S2" s="449" t="s">
        <v>255</v>
      </c>
      <c r="T2" s="449" t="s">
        <v>256</v>
      </c>
      <c r="U2" s="449" t="s">
        <v>257</v>
      </c>
      <c r="V2" s="449" t="s">
        <v>258</v>
      </c>
      <c r="W2" s="449" t="s">
        <v>259</v>
      </c>
      <c r="X2" s="449" t="s">
        <v>267</v>
      </c>
      <c r="Y2" s="449" t="s">
        <v>260</v>
      </c>
      <c r="Z2" s="449" t="s">
        <v>261</v>
      </c>
      <c r="AA2" s="449" t="s">
        <v>262</v>
      </c>
      <c r="AB2" s="449" t="s">
        <v>268</v>
      </c>
      <c r="AC2" s="449" t="s">
        <v>328</v>
      </c>
      <c r="AD2" s="449" t="s">
        <v>263</v>
      </c>
      <c r="AF2" s="449" t="s">
        <v>264</v>
      </c>
      <c r="AG2" s="449" t="s">
        <v>265</v>
      </c>
      <c r="AH2" s="449" t="s">
        <v>266</v>
      </c>
      <c r="AI2" s="449" t="s">
        <v>139</v>
      </c>
    </row>
    <row r="3" spans="1:36" ht="18" thickBot="1" x14ac:dyDescent="0.25">
      <c r="A3" s="710"/>
      <c r="B3" s="10" t="s">
        <v>298</v>
      </c>
    </row>
    <row r="4" spans="1:36" s="1073" customFormat="1" ht="21.75" customHeight="1" x14ac:dyDescent="0.15">
      <c r="A4" s="1071"/>
      <c r="B4" s="2283" t="s">
        <v>218</v>
      </c>
      <c r="C4" s="2284"/>
      <c r="D4" s="2284"/>
      <c r="E4" s="2284"/>
      <c r="F4" s="2284"/>
      <c r="G4" s="2284"/>
      <c r="H4" s="2284"/>
      <c r="I4" s="2284"/>
      <c r="J4" s="2284"/>
      <c r="K4" s="2284"/>
      <c r="L4" s="2285"/>
      <c r="M4" s="2283" t="s">
        <v>217</v>
      </c>
      <c r="N4" s="2284"/>
      <c r="O4" s="2284"/>
      <c r="P4" s="2284"/>
      <c r="Q4" s="2284"/>
      <c r="R4" s="2284"/>
      <c r="S4" s="2284"/>
      <c r="T4" s="2284"/>
      <c r="U4" s="2284"/>
      <c r="V4" s="2284"/>
      <c r="W4" s="2284"/>
      <c r="X4" s="2285"/>
      <c r="Y4" s="2283" t="s">
        <v>219</v>
      </c>
      <c r="Z4" s="2284"/>
      <c r="AA4" s="2284"/>
      <c r="AB4" s="2284"/>
      <c r="AC4" s="2284"/>
      <c r="AD4" s="2285"/>
      <c r="AE4" s="2286" t="s">
        <v>220</v>
      </c>
      <c r="AF4" s="2287"/>
      <c r="AG4" s="2287"/>
      <c r="AH4" s="2288"/>
      <c r="AI4" s="705" t="s">
        <v>224</v>
      </c>
      <c r="AJ4" s="1072" t="s">
        <v>130</v>
      </c>
    </row>
    <row r="5" spans="1:36" s="1075" customFormat="1" ht="21.75" customHeight="1" thickBot="1" x14ac:dyDescent="0.2">
      <c r="A5" s="1074"/>
      <c r="B5" s="715" t="s">
        <v>190</v>
      </c>
      <c r="C5" s="716" t="s">
        <v>211</v>
      </c>
      <c r="D5" s="716" t="s">
        <v>210</v>
      </c>
      <c r="E5" s="716" t="s">
        <v>285</v>
      </c>
      <c r="F5" s="717" t="s">
        <v>214</v>
      </c>
      <c r="G5" s="717" t="s">
        <v>203</v>
      </c>
      <c r="H5" s="718" t="s">
        <v>212</v>
      </c>
      <c r="I5" s="714" t="s">
        <v>213</v>
      </c>
      <c r="J5" s="714" t="s">
        <v>209</v>
      </c>
      <c r="K5" s="714" t="s">
        <v>215</v>
      </c>
      <c r="L5" s="720" t="s">
        <v>216</v>
      </c>
      <c r="M5" s="715" t="s">
        <v>190</v>
      </c>
      <c r="N5" s="716" t="s">
        <v>211</v>
      </c>
      <c r="O5" s="716" t="s">
        <v>210</v>
      </c>
      <c r="P5" s="716" t="s">
        <v>285</v>
      </c>
      <c r="Q5" s="717" t="s">
        <v>203</v>
      </c>
      <c r="R5" s="718" t="s">
        <v>212</v>
      </c>
      <c r="S5" s="714" t="s">
        <v>213</v>
      </c>
      <c r="T5" s="714" t="s">
        <v>209</v>
      </c>
      <c r="U5" s="714" t="s">
        <v>214</v>
      </c>
      <c r="V5" s="714" t="s">
        <v>215</v>
      </c>
      <c r="W5" s="714" t="s">
        <v>216</v>
      </c>
      <c r="X5" s="720" t="s">
        <v>28</v>
      </c>
      <c r="Y5" s="715" t="s">
        <v>190</v>
      </c>
      <c r="Z5" s="716" t="s">
        <v>211</v>
      </c>
      <c r="AA5" s="716" t="s">
        <v>285</v>
      </c>
      <c r="AB5" s="718" t="s">
        <v>212</v>
      </c>
      <c r="AC5" s="1208" t="s">
        <v>210</v>
      </c>
      <c r="AD5" s="720" t="s">
        <v>28</v>
      </c>
      <c r="AE5" s="719" t="s">
        <v>190</v>
      </c>
      <c r="AF5" s="975" t="s">
        <v>221</v>
      </c>
      <c r="AG5" s="973" t="s">
        <v>222</v>
      </c>
      <c r="AH5" s="1128" t="s">
        <v>223</v>
      </c>
      <c r="AI5" s="706" t="s">
        <v>190</v>
      </c>
    </row>
    <row r="6" spans="1:36" s="9" customFormat="1" ht="21.75" customHeight="1" x14ac:dyDescent="0.15">
      <c r="A6" s="306" t="s">
        <v>3</v>
      </c>
      <c r="B6" s="1076">
        <v>13628870</v>
      </c>
      <c r="C6" s="1077">
        <v>8356478</v>
      </c>
      <c r="D6" s="1077">
        <v>3533655</v>
      </c>
      <c r="E6" s="1077">
        <v>580885</v>
      </c>
      <c r="F6" s="1078">
        <v>3726</v>
      </c>
      <c r="G6" s="1078">
        <v>599584</v>
      </c>
      <c r="H6" s="1079">
        <f>SUM(I6:L6)</f>
        <v>554542</v>
      </c>
      <c r="I6" s="1080">
        <v>93795</v>
      </c>
      <c r="J6" s="1080">
        <v>375627</v>
      </c>
      <c r="K6" s="1080">
        <v>392</v>
      </c>
      <c r="L6" s="1081">
        <v>84728</v>
      </c>
      <c r="M6" s="1076">
        <v>10019568</v>
      </c>
      <c r="N6" s="1077">
        <v>3839302</v>
      </c>
      <c r="O6" s="1077">
        <v>2980780</v>
      </c>
      <c r="P6" s="1077">
        <v>693464</v>
      </c>
      <c r="Q6" s="1078">
        <v>166452</v>
      </c>
      <c r="R6" s="1079">
        <f>SUM(S6:X6)</f>
        <v>2339570</v>
      </c>
      <c r="S6" s="1080">
        <v>410102</v>
      </c>
      <c r="T6" s="1080">
        <v>345316</v>
      </c>
      <c r="U6" s="1080">
        <v>81870</v>
      </c>
      <c r="V6" s="1080">
        <v>1078515</v>
      </c>
      <c r="W6" s="1080">
        <v>423767</v>
      </c>
      <c r="X6" s="1081">
        <v>0</v>
      </c>
      <c r="Y6" s="1076">
        <v>1690432</v>
      </c>
      <c r="Z6" s="1077">
        <v>1416433</v>
      </c>
      <c r="AA6" s="1077">
        <v>273999</v>
      </c>
      <c r="AB6" s="1079">
        <f t="shared" ref="AB6:AB15" si="0">SUM(AC6:AD6)</f>
        <v>0</v>
      </c>
      <c r="AC6" s="1202">
        <v>0</v>
      </c>
      <c r="AD6" s="1081">
        <v>0</v>
      </c>
      <c r="AE6" s="1082">
        <f>SUM(AF6:AH6)</f>
        <v>0</v>
      </c>
      <c r="AF6" s="1080">
        <v>0</v>
      </c>
      <c r="AG6" s="1080">
        <v>0</v>
      </c>
      <c r="AH6" s="1081">
        <v>0</v>
      </c>
      <c r="AI6" s="1083">
        <v>25338870</v>
      </c>
      <c r="AJ6" s="1084">
        <f>AI6-(B6+M6+Y6+AE6)</f>
        <v>0</v>
      </c>
    </row>
    <row r="7" spans="1:36" s="9" customFormat="1" ht="21.75" customHeight="1" x14ac:dyDescent="0.15">
      <c r="A7" s="266" t="s">
        <v>4</v>
      </c>
      <c r="B7" s="1085">
        <v>16923578</v>
      </c>
      <c r="C7" s="1086">
        <v>10574626</v>
      </c>
      <c r="D7" s="1086">
        <v>3379626</v>
      </c>
      <c r="E7" s="1086">
        <v>159844</v>
      </c>
      <c r="F7" s="1087">
        <v>0</v>
      </c>
      <c r="G7" s="1087">
        <v>689960</v>
      </c>
      <c r="H7" s="689">
        <f t="shared" ref="H7:H15" si="1">SUM(I7:L7)</f>
        <v>2119522</v>
      </c>
      <c r="I7" s="692">
        <v>508749</v>
      </c>
      <c r="J7" s="692">
        <v>613262</v>
      </c>
      <c r="K7" s="692">
        <v>948546</v>
      </c>
      <c r="L7" s="1088">
        <v>48965</v>
      </c>
      <c r="M7" s="1085">
        <v>5755050</v>
      </c>
      <c r="N7" s="1086">
        <v>1781607</v>
      </c>
      <c r="O7" s="1086">
        <v>1656836</v>
      </c>
      <c r="P7" s="1086">
        <v>209422</v>
      </c>
      <c r="Q7" s="1087">
        <v>367627</v>
      </c>
      <c r="R7" s="689">
        <f t="shared" ref="R7:R15" si="2">SUM(S7:X7)</f>
        <v>1739558</v>
      </c>
      <c r="S7" s="692">
        <v>624489</v>
      </c>
      <c r="T7" s="692">
        <v>14859</v>
      </c>
      <c r="U7" s="692">
        <v>5218</v>
      </c>
      <c r="V7" s="692">
        <v>372617</v>
      </c>
      <c r="W7" s="692">
        <v>722375</v>
      </c>
      <c r="X7" s="1088">
        <v>0</v>
      </c>
      <c r="Y7" s="1085">
        <v>235895</v>
      </c>
      <c r="Z7" s="1086">
        <v>156863</v>
      </c>
      <c r="AA7" s="1086">
        <v>79032</v>
      </c>
      <c r="AB7" s="689">
        <f t="shared" si="0"/>
        <v>0</v>
      </c>
      <c r="AC7" s="1203">
        <v>0</v>
      </c>
      <c r="AD7" s="1088">
        <v>0</v>
      </c>
      <c r="AE7" s="691">
        <f t="shared" ref="AE7:AE15" si="3">SUM(AF7:AH7)</f>
        <v>58022</v>
      </c>
      <c r="AF7" s="692">
        <v>0</v>
      </c>
      <c r="AG7" s="692">
        <v>0</v>
      </c>
      <c r="AH7" s="1088">
        <v>58022</v>
      </c>
      <c r="AI7" s="1089">
        <v>22972545</v>
      </c>
      <c r="AJ7" s="1084">
        <f t="shared" ref="AJ7:AJ23" si="4">AI7-(B7+M7+Y7+AE7)</f>
        <v>0</v>
      </c>
    </row>
    <row r="8" spans="1:36" s="9" customFormat="1" ht="21.75" customHeight="1" x14ac:dyDescent="0.15">
      <c r="A8" s="266" t="s">
        <v>5</v>
      </c>
      <c r="B8" s="1085">
        <v>1571101</v>
      </c>
      <c r="C8" s="1086">
        <v>598550</v>
      </c>
      <c r="D8" s="1086">
        <v>574843</v>
      </c>
      <c r="E8" s="1086">
        <v>199834</v>
      </c>
      <c r="F8" s="1087">
        <v>0</v>
      </c>
      <c r="G8" s="1087">
        <v>20682</v>
      </c>
      <c r="H8" s="689">
        <f t="shared" si="1"/>
        <v>177192</v>
      </c>
      <c r="I8" s="692">
        <v>111014</v>
      </c>
      <c r="J8" s="692">
        <v>3027</v>
      </c>
      <c r="K8" s="692">
        <v>36779</v>
      </c>
      <c r="L8" s="1088">
        <v>26372</v>
      </c>
      <c r="M8" s="1085">
        <v>992968</v>
      </c>
      <c r="N8" s="1086">
        <v>339298</v>
      </c>
      <c r="O8" s="1086">
        <v>109750</v>
      </c>
      <c r="P8" s="1086">
        <v>55527</v>
      </c>
      <c r="Q8" s="1087">
        <v>150153</v>
      </c>
      <c r="R8" s="689">
        <f t="shared" si="2"/>
        <v>338240</v>
      </c>
      <c r="S8" s="692">
        <v>85311</v>
      </c>
      <c r="T8" s="692">
        <v>10120</v>
      </c>
      <c r="U8" s="692">
        <v>0</v>
      </c>
      <c r="V8" s="692">
        <v>235793</v>
      </c>
      <c r="W8" s="692">
        <v>7016</v>
      </c>
      <c r="X8" s="1088">
        <v>0</v>
      </c>
      <c r="Y8" s="1085">
        <v>88396</v>
      </c>
      <c r="Z8" s="1086">
        <v>36363</v>
      </c>
      <c r="AA8" s="1086">
        <v>52033</v>
      </c>
      <c r="AB8" s="689">
        <f t="shared" si="0"/>
        <v>0</v>
      </c>
      <c r="AC8" s="1203">
        <v>0</v>
      </c>
      <c r="AD8" s="1088">
        <v>0</v>
      </c>
      <c r="AE8" s="691">
        <f t="shared" si="3"/>
        <v>2427</v>
      </c>
      <c r="AF8" s="692">
        <v>0</v>
      </c>
      <c r="AG8" s="692">
        <v>0</v>
      </c>
      <c r="AH8" s="1088">
        <v>2427</v>
      </c>
      <c r="AI8" s="1089">
        <v>2654892</v>
      </c>
      <c r="AJ8" s="1084">
        <f t="shared" si="4"/>
        <v>0</v>
      </c>
    </row>
    <row r="9" spans="1:36" s="9" customFormat="1" ht="21.75" customHeight="1" x14ac:dyDescent="0.15">
      <c r="A9" s="266" t="s">
        <v>6</v>
      </c>
      <c r="B9" s="1085">
        <v>2168803</v>
      </c>
      <c r="C9" s="1086">
        <v>1051869</v>
      </c>
      <c r="D9" s="1086">
        <v>499911</v>
      </c>
      <c r="E9" s="1086">
        <v>420846</v>
      </c>
      <c r="F9" s="1087">
        <v>0</v>
      </c>
      <c r="G9" s="1087">
        <v>37200</v>
      </c>
      <c r="H9" s="689">
        <f t="shared" si="1"/>
        <v>158977</v>
      </c>
      <c r="I9" s="692">
        <v>45451</v>
      </c>
      <c r="J9" s="692">
        <v>82216</v>
      </c>
      <c r="K9" s="692">
        <v>0</v>
      </c>
      <c r="L9" s="1088">
        <v>31310</v>
      </c>
      <c r="M9" s="1085">
        <v>2940627</v>
      </c>
      <c r="N9" s="1086">
        <v>217691</v>
      </c>
      <c r="O9" s="1086">
        <v>74033</v>
      </c>
      <c r="P9" s="1086">
        <v>139487</v>
      </c>
      <c r="Q9" s="1087">
        <v>79429</v>
      </c>
      <c r="R9" s="689">
        <f t="shared" si="2"/>
        <v>2429987</v>
      </c>
      <c r="S9" s="692">
        <v>2200442</v>
      </c>
      <c r="T9" s="692">
        <v>71521</v>
      </c>
      <c r="U9" s="692">
        <v>4322</v>
      </c>
      <c r="V9" s="692">
        <v>21</v>
      </c>
      <c r="W9" s="692">
        <v>153681</v>
      </c>
      <c r="X9" s="1088">
        <v>0</v>
      </c>
      <c r="Y9" s="1085">
        <v>179723</v>
      </c>
      <c r="Z9" s="1086">
        <v>40844</v>
      </c>
      <c r="AA9" s="1086">
        <v>138879</v>
      </c>
      <c r="AB9" s="689">
        <f t="shared" si="0"/>
        <v>0</v>
      </c>
      <c r="AC9" s="1203">
        <v>0</v>
      </c>
      <c r="AD9" s="1088">
        <v>0</v>
      </c>
      <c r="AE9" s="691">
        <f t="shared" si="3"/>
        <v>0</v>
      </c>
      <c r="AF9" s="692">
        <v>0</v>
      </c>
      <c r="AG9" s="692">
        <v>0</v>
      </c>
      <c r="AH9" s="1088">
        <v>0</v>
      </c>
      <c r="AI9" s="1089">
        <v>5289153</v>
      </c>
      <c r="AJ9" s="1084">
        <f t="shared" si="4"/>
        <v>0</v>
      </c>
    </row>
    <row r="10" spans="1:36" s="9" customFormat="1" ht="21.75" customHeight="1" x14ac:dyDescent="0.15">
      <c r="A10" s="266" t="s">
        <v>7</v>
      </c>
      <c r="B10" s="1085">
        <v>1161412</v>
      </c>
      <c r="C10" s="1086">
        <v>186270</v>
      </c>
      <c r="D10" s="1086">
        <v>971881</v>
      </c>
      <c r="E10" s="1086">
        <v>0</v>
      </c>
      <c r="F10" s="1087">
        <v>0</v>
      </c>
      <c r="G10" s="1087">
        <v>0</v>
      </c>
      <c r="H10" s="689">
        <f t="shared" si="1"/>
        <v>3261</v>
      </c>
      <c r="I10" s="692">
        <v>0</v>
      </c>
      <c r="J10" s="692">
        <v>3261</v>
      </c>
      <c r="K10" s="692">
        <v>0</v>
      </c>
      <c r="L10" s="1088">
        <v>0</v>
      </c>
      <c r="M10" s="1085">
        <v>1489822</v>
      </c>
      <c r="N10" s="1086">
        <v>291038</v>
      </c>
      <c r="O10" s="1086">
        <v>302127</v>
      </c>
      <c r="P10" s="1086">
        <v>145905</v>
      </c>
      <c r="Q10" s="1087">
        <v>28607</v>
      </c>
      <c r="R10" s="689">
        <f t="shared" si="2"/>
        <v>722145</v>
      </c>
      <c r="S10" s="692">
        <v>677244</v>
      </c>
      <c r="T10" s="692">
        <v>17140</v>
      </c>
      <c r="U10" s="692">
        <v>0</v>
      </c>
      <c r="V10" s="692">
        <v>24950</v>
      </c>
      <c r="W10" s="692">
        <v>2811</v>
      </c>
      <c r="X10" s="1088">
        <v>0</v>
      </c>
      <c r="Y10" s="1085">
        <v>71741</v>
      </c>
      <c r="Z10" s="1086">
        <v>16709</v>
      </c>
      <c r="AA10" s="1086">
        <v>55032</v>
      </c>
      <c r="AB10" s="689">
        <f t="shared" si="0"/>
        <v>0</v>
      </c>
      <c r="AC10" s="1203">
        <v>0</v>
      </c>
      <c r="AD10" s="1088">
        <v>0</v>
      </c>
      <c r="AE10" s="691">
        <f t="shared" si="3"/>
        <v>0</v>
      </c>
      <c r="AF10" s="692">
        <v>0</v>
      </c>
      <c r="AG10" s="692">
        <v>0</v>
      </c>
      <c r="AH10" s="1088">
        <v>0</v>
      </c>
      <c r="AI10" s="1089">
        <v>2722975</v>
      </c>
      <c r="AJ10" s="1084">
        <f t="shared" si="4"/>
        <v>0</v>
      </c>
    </row>
    <row r="11" spans="1:36" s="9" customFormat="1" ht="21.75" customHeight="1" x14ac:dyDescent="0.15">
      <c r="A11" s="266" t="s">
        <v>8</v>
      </c>
      <c r="B11" s="1085">
        <v>3220666</v>
      </c>
      <c r="C11" s="1086">
        <v>2530350</v>
      </c>
      <c r="D11" s="1086">
        <v>335830</v>
      </c>
      <c r="E11" s="1086">
        <v>292583</v>
      </c>
      <c r="F11" s="1087">
        <v>0</v>
      </c>
      <c r="G11" s="1087">
        <v>30224</v>
      </c>
      <c r="H11" s="689">
        <f t="shared" si="1"/>
        <v>31679</v>
      </c>
      <c r="I11" s="692">
        <v>23208</v>
      </c>
      <c r="J11" s="692">
        <v>2379</v>
      </c>
      <c r="K11" s="692">
        <v>6092</v>
      </c>
      <c r="L11" s="1088">
        <v>0</v>
      </c>
      <c r="M11" s="1085">
        <v>1472782</v>
      </c>
      <c r="N11" s="1086">
        <v>532986</v>
      </c>
      <c r="O11" s="1086">
        <v>279537</v>
      </c>
      <c r="P11" s="1086">
        <v>205962</v>
      </c>
      <c r="Q11" s="1087">
        <v>92895</v>
      </c>
      <c r="R11" s="689">
        <f t="shared" si="2"/>
        <v>361402</v>
      </c>
      <c r="S11" s="692">
        <v>298486</v>
      </c>
      <c r="T11" s="692">
        <v>1760</v>
      </c>
      <c r="U11" s="692">
        <v>1426</v>
      </c>
      <c r="V11" s="692">
        <v>22822</v>
      </c>
      <c r="W11" s="692">
        <v>36908</v>
      </c>
      <c r="X11" s="1088">
        <v>0</v>
      </c>
      <c r="Y11" s="1085">
        <v>220155</v>
      </c>
      <c r="Z11" s="1086">
        <v>14116</v>
      </c>
      <c r="AA11" s="1086">
        <v>206039</v>
      </c>
      <c r="AB11" s="689">
        <f t="shared" si="0"/>
        <v>0</v>
      </c>
      <c r="AC11" s="1203">
        <v>0</v>
      </c>
      <c r="AD11" s="1088">
        <v>0</v>
      </c>
      <c r="AE11" s="691">
        <f t="shared" si="3"/>
        <v>58022</v>
      </c>
      <c r="AF11" s="692">
        <v>0</v>
      </c>
      <c r="AG11" s="692">
        <v>5699</v>
      </c>
      <c r="AH11" s="1088">
        <v>52323</v>
      </c>
      <c r="AI11" s="1089">
        <v>4971625</v>
      </c>
      <c r="AJ11" s="1084">
        <f t="shared" si="4"/>
        <v>0</v>
      </c>
    </row>
    <row r="12" spans="1:36" s="9" customFormat="1" ht="21.75" customHeight="1" x14ac:dyDescent="0.15">
      <c r="A12" s="280" t="s">
        <v>9</v>
      </c>
      <c r="B12" s="1085">
        <v>2220190</v>
      </c>
      <c r="C12" s="1086">
        <v>849454</v>
      </c>
      <c r="D12" s="1086">
        <v>1119188</v>
      </c>
      <c r="E12" s="1086">
        <v>137016</v>
      </c>
      <c r="F12" s="1087">
        <v>0</v>
      </c>
      <c r="G12" s="1087">
        <v>73530</v>
      </c>
      <c r="H12" s="689">
        <f t="shared" si="1"/>
        <v>41002</v>
      </c>
      <c r="I12" s="692">
        <v>18900</v>
      </c>
      <c r="J12" s="692">
        <v>22102</v>
      </c>
      <c r="K12" s="692">
        <v>0</v>
      </c>
      <c r="L12" s="1088">
        <v>0</v>
      </c>
      <c r="M12" s="1085">
        <v>1205313</v>
      </c>
      <c r="N12" s="1086">
        <v>240231</v>
      </c>
      <c r="O12" s="1086">
        <v>444032</v>
      </c>
      <c r="P12" s="1086">
        <v>55567</v>
      </c>
      <c r="Q12" s="1087">
        <v>117630</v>
      </c>
      <c r="R12" s="689">
        <f t="shared" si="2"/>
        <v>347853</v>
      </c>
      <c r="S12" s="692">
        <v>146976</v>
      </c>
      <c r="T12" s="692">
        <v>12180</v>
      </c>
      <c r="U12" s="692">
        <v>0</v>
      </c>
      <c r="V12" s="692">
        <v>119737</v>
      </c>
      <c r="W12" s="692">
        <v>68960</v>
      </c>
      <c r="X12" s="1088">
        <v>0</v>
      </c>
      <c r="Y12" s="1085">
        <v>254420</v>
      </c>
      <c r="Z12" s="1086">
        <v>24858</v>
      </c>
      <c r="AA12" s="1086">
        <v>229562</v>
      </c>
      <c r="AB12" s="689">
        <f t="shared" si="0"/>
        <v>0</v>
      </c>
      <c r="AC12" s="1203">
        <v>0</v>
      </c>
      <c r="AD12" s="1088">
        <v>0</v>
      </c>
      <c r="AE12" s="691">
        <f t="shared" si="3"/>
        <v>48756</v>
      </c>
      <c r="AF12" s="692">
        <v>0</v>
      </c>
      <c r="AG12" s="692">
        <v>48756</v>
      </c>
      <c r="AH12" s="1088">
        <v>0</v>
      </c>
      <c r="AI12" s="1089">
        <v>3728679</v>
      </c>
      <c r="AJ12" s="1084">
        <f t="shared" si="4"/>
        <v>0</v>
      </c>
    </row>
    <row r="13" spans="1:36" s="9" customFormat="1" ht="21.75" customHeight="1" x14ac:dyDescent="0.15">
      <c r="A13" s="266" t="s">
        <v>10</v>
      </c>
      <c r="B13" s="1085">
        <v>2332776</v>
      </c>
      <c r="C13" s="1086">
        <v>320011</v>
      </c>
      <c r="D13" s="1086">
        <v>1845228</v>
      </c>
      <c r="E13" s="1086">
        <v>53060</v>
      </c>
      <c r="F13" s="1087">
        <v>0</v>
      </c>
      <c r="G13" s="1087">
        <v>51912</v>
      </c>
      <c r="H13" s="689">
        <f t="shared" si="1"/>
        <v>62565</v>
      </c>
      <c r="I13" s="692">
        <v>0</v>
      </c>
      <c r="J13" s="692">
        <v>14747</v>
      </c>
      <c r="K13" s="692">
        <v>9111</v>
      </c>
      <c r="L13" s="1088">
        <v>38707</v>
      </c>
      <c r="M13" s="1085">
        <v>1329545</v>
      </c>
      <c r="N13" s="1086">
        <v>292291</v>
      </c>
      <c r="O13" s="1086">
        <v>372787</v>
      </c>
      <c r="P13" s="1086">
        <v>81186</v>
      </c>
      <c r="Q13" s="1087">
        <v>161401</v>
      </c>
      <c r="R13" s="689">
        <f t="shared" si="2"/>
        <v>421880</v>
      </c>
      <c r="S13" s="692">
        <v>26031</v>
      </c>
      <c r="T13" s="692">
        <v>18249</v>
      </c>
      <c r="U13" s="692">
        <v>0</v>
      </c>
      <c r="V13" s="692">
        <v>147480</v>
      </c>
      <c r="W13" s="692">
        <v>230120</v>
      </c>
      <c r="X13" s="1088">
        <v>0</v>
      </c>
      <c r="Y13" s="1085">
        <v>178469</v>
      </c>
      <c r="Z13" s="1086">
        <v>75797</v>
      </c>
      <c r="AA13" s="1086">
        <v>102672</v>
      </c>
      <c r="AB13" s="689">
        <f t="shared" si="0"/>
        <v>0</v>
      </c>
      <c r="AC13" s="1203">
        <v>0</v>
      </c>
      <c r="AD13" s="1088">
        <v>0</v>
      </c>
      <c r="AE13" s="691">
        <f t="shared" si="3"/>
        <v>43247</v>
      </c>
      <c r="AF13" s="692">
        <v>0</v>
      </c>
      <c r="AG13" s="692">
        <v>14645</v>
      </c>
      <c r="AH13" s="1088">
        <v>28602</v>
      </c>
      <c r="AI13" s="1089">
        <v>3884037</v>
      </c>
      <c r="AJ13" s="1084">
        <f t="shared" si="4"/>
        <v>0</v>
      </c>
    </row>
    <row r="14" spans="1:36" s="9" customFormat="1" ht="21.75" customHeight="1" x14ac:dyDescent="0.15">
      <c r="A14" s="280" t="s">
        <v>17</v>
      </c>
      <c r="B14" s="1085">
        <v>4032003</v>
      </c>
      <c r="C14" s="1086">
        <v>1906731</v>
      </c>
      <c r="D14" s="1086">
        <v>1669705</v>
      </c>
      <c r="E14" s="1086">
        <v>336773</v>
      </c>
      <c r="F14" s="1087">
        <v>0</v>
      </c>
      <c r="G14" s="1087">
        <v>79756</v>
      </c>
      <c r="H14" s="689">
        <f t="shared" si="1"/>
        <v>39038</v>
      </c>
      <c r="I14" s="692">
        <v>10941</v>
      </c>
      <c r="J14" s="692">
        <v>0</v>
      </c>
      <c r="K14" s="692">
        <v>0</v>
      </c>
      <c r="L14" s="1088">
        <v>28097</v>
      </c>
      <c r="M14" s="1085">
        <v>4840194</v>
      </c>
      <c r="N14" s="1086">
        <v>984282</v>
      </c>
      <c r="O14" s="1086">
        <v>1524556</v>
      </c>
      <c r="P14" s="1086">
        <v>238055</v>
      </c>
      <c r="Q14" s="1087">
        <v>1009109</v>
      </c>
      <c r="R14" s="689">
        <f t="shared" si="2"/>
        <v>1084192</v>
      </c>
      <c r="S14" s="692">
        <v>542892</v>
      </c>
      <c r="T14" s="692">
        <v>8204</v>
      </c>
      <c r="U14" s="692">
        <v>0</v>
      </c>
      <c r="V14" s="692">
        <v>309029</v>
      </c>
      <c r="W14" s="692">
        <v>223395</v>
      </c>
      <c r="X14" s="1088">
        <v>672</v>
      </c>
      <c r="Y14" s="1085">
        <v>186940</v>
      </c>
      <c r="Z14" s="1086">
        <v>101055</v>
      </c>
      <c r="AA14" s="1086">
        <v>85885</v>
      </c>
      <c r="AB14" s="689">
        <f t="shared" si="0"/>
        <v>0</v>
      </c>
      <c r="AC14" s="1203">
        <v>0</v>
      </c>
      <c r="AD14" s="1088">
        <v>0</v>
      </c>
      <c r="AE14" s="691">
        <f t="shared" si="3"/>
        <v>43306</v>
      </c>
      <c r="AF14" s="692">
        <v>0</v>
      </c>
      <c r="AG14" s="692">
        <v>29915</v>
      </c>
      <c r="AH14" s="1088">
        <v>13391</v>
      </c>
      <c r="AI14" s="1089">
        <v>9102443</v>
      </c>
      <c r="AJ14" s="1084">
        <f t="shared" si="4"/>
        <v>0</v>
      </c>
    </row>
    <row r="15" spans="1:36" s="9" customFormat="1" ht="21.75" customHeight="1" thickBot="1" x14ac:dyDescent="0.2">
      <c r="A15" s="280" t="s">
        <v>20</v>
      </c>
      <c r="B15" s="1090">
        <v>5003292</v>
      </c>
      <c r="C15" s="1091">
        <v>1610628</v>
      </c>
      <c r="D15" s="1091">
        <v>2672787</v>
      </c>
      <c r="E15" s="1091">
        <v>388709</v>
      </c>
      <c r="F15" s="1092">
        <v>0</v>
      </c>
      <c r="G15" s="1092">
        <v>280853</v>
      </c>
      <c r="H15" s="690">
        <f t="shared" si="1"/>
        <v>50315</v>
      </c>
      <c r="I15" s="696">
        <v>0</v>
      </c>
      <c r="J15" s="696">
        <v>0</v>
      </c>
      <c r="K15" s="696">
        <v>5000</v>
      </c>
      <c r="L15" s="1093">
        <v>45315</v>
      </c>
      <c r="M15" s="1090">
        <v>3805325</v>
      </c>
      <c r="N15" s="1091">
        <v>976961</v>
      </c>
      <c r="O15" s="1091">
        <v>1918494</v>
      </c>
      <c r="P15" s="1091">
        <v>118900</v>
      </c>
      <c r="Q15" s="1092">
        <v>242579</v>
      </c>
      <c r="R15" s="690">
        <f t="shared" si="2"/>
        <v>548391</v>
      </c>
      <c r="S15" s="696">
        <v>365917</v>
      </c>
      <c r="T15" s="696">
        <v>150604</v>
      </c>
      <c r="U15" s="696">
        <v>0</v>
      </c>
      <c r="V15" s="696">
        <v>1289</v>
      </c>
      <c r="W15" s="696">
        <v>30581</v>
      </c>
      <c r="X15" s="1093">
        <v>0</v>
      </c>
      <c r="Y15" s="1090">
        <v>154673</v>
      </c>
      <c r="Z15" s="1091">
        <v>27126</v>
      </c>
      <c r="AA15" s="1091">
        <v>127547</v>
      </c>
      <c r="AB15" s="690">
        <f t="shared" si="0"/>
        <v>0</v>
      </c>
      <c r="AC15" s="1204">
        <v>0</v>
      </c>
      <c r="AD15" s="1093">
        <v>0</v>
      </c>
      <c r="AE15" s="695">
        <f t="shared" si="3"/>
        <v>0</v>
      </c>
      <c r="AF15" s="696">
        <v>0</v>
      </c>
      <c r="AG15" s="696">
        <v>0</v>
      </c>
      <c r="AH15" s="1093">
        <v>0</v>
      </c>
      <c r="AI15" s="1094">
        <v>8963290</v>
      </c>
      <c r="AJ15" s="1084">
        <f t="shared" si="4"/>
        <v>0</v>
      </c>
    </row>
    <row r="16" spans="1:36" s="9" customFormat="1" ht="21.75" customHeight="1" thickTop="1" thickBot="1" x14ac:dyDescent="0.2">
      <c r="A16" s="708" t="s">
        <v>11</v>
      </c>
      <c r="B16" s="1095">
        <f t="shared" ref="B16:AI16" si="5">SUM(B6:B15)</f>
        <v>52262691</v>
      </c>
      <c r="C16" s="1096">
        <f t="shared" si="5"/>
        <v>27984967</v>
      </c>
      <c r="D16" s="1096">
        <f t="shared" si="5"/>
        <v>16602654</v>
      </c>
      <c r="E16" s="1096">
        <f t="shared" si="5"/>
        <v>2569550</v>
      </c>
      <c r="F16" s="1096">
        <f t="shared" si="5"/>
        <v>3726</v>
      </c>
      <c r="G16" s="1097">
        <f t="shared" si="5"/>
        <v>1863701</v>
      </c>
      <c r="H16" s="1098">
        <f t="shared" si="5"/>
        <v>3238093</v>
      </c>
      <c r="I16" s="1099">
        <f t="shared" si="5"/>
        <v>812058</v>
      </c>
      <c r="J16" s="1099">
        <f t="shared" si="5"/>
        <v>1116621</v>
      </c>
      <c r="K16" s="1099">
        <f t="shared" si="5"/>
        <v>1005920</v>
      </c>
      <c r="L16" s="1100">
        <f t="shared" si="5"/>
        <v>303494</v>
      </c>
      <c r="M16" s="1095">
        <f t="shared" si="5"/>
        <v>33851194</v>
      </c>
      <c r="N16" s="1096">
        <f t="shared" si="5"/>
        <v>9495687</v>
      </c>
      <c r="O16" s="1096">
        <f t="shared" si="5"/>
        <v>9662932</v>
      </c>
      <c r="P16" s="1096">
        <f t="shared" si="5"/>
        <v>1943475</v>
      </c>
      <c r="Q16" s="1097">
        <f t="shared" si="5"/>
        <v>2415882</v>
      </c>
      <c r="R16" s="1098">
        <f t="shared" si="5"/>
        <v>10333218</v>
      </c>
      <c r="S16" s="1099">
        <f t="shared" si="5"/>
        <v>5377890</v>
      </c>
      <c r="T16" s="1099">
        <f t="shared" si="5"/>
        <v>649953</v>
      </c>
      <c r="U16" s="1099">
        <f t="shared" si="5"/>
        <v>92836</v>
      </c>
      <c r="V16" s="1099">
        <f t="shared" si="5"/>
        <v>2312253</v>
      </c>
      <c r="W16" s="1099">
        <f t="shared" si="5"/>
        <v>1899614</v>
      </c>
      <c r="X16" s="1100">
        <f t="shared" si="5"/>
        <v>672</v>
      </c>
      <c r="Y16" s="1095">
        <f t="shared" si="5"/>
        <v>3260844</v>
      </c>
      <c r="Z16" s="1096">
        <f t="shared" si="5"/>
        <v>1910164</v>
      </c>
      <c r="AA16" s="1096">
        <f t="shared" si="5"/>
        <v>1350680</v>
      </c>
      <c r="AB16" s="1098">
        <f t="shared" si="5"/>
        <v>0</v>
      </c>
      <c r="AC16" s="1205">
        <f t="shared" si="5"/>
        <v>0</v>
      </c>
      <c r="AD16" s="1101">
        <f t="shared" si="5"/>
        <v>0</v>
      </c>
      <c r="AE16" s="1102">
        <f t="shared" si="5"/>
        <v>253780</v>
      </c>
      <c r="AF16" s="1103">
        <f t="shared" si="5"/>
        <v>0</v>
      </c>
      <c r="AG16" s="1103">
        <f t="shared" si="5"/>
        <v>99015</v>
      </c>
      <c r="AH16" s="1101">
        <f t="shared" si="5"/>
        <v>154765</v>
      </c>
      <c r="AI16" s="1104">
        <f t="shared" si="5"/>
        <v>89628509</v>
      </c>
      <c r="AJ16" s="1084">
        <f t="shared" si="4"/>
        <v>0</v>
      </c>
    </row>
    <row r="17" spans="1:36" s="9" customFormat="1" ht="21.75" customHeight="1" thickTop="1" x14ac:dyDescent="0.15">
      <c r="A17" s="306" t="s">
        <v>12</v>
      </c>
      <c r="B17" s="1105">
        <v>158689</v>
      </c>
      <c r="C17" s="1106">
        <v>88970</v>
      </c>
      <c r="D17" s="1106">
        <v>15867</v>
      </c>
      <c r="E17" s="1106">
        <v>40475</v>
      </c>
      <c r="F17" s="1107">
        <v>0</v>
      </c>
      <c r="G17" s="1107">
        <v>13377</v>
      </c>
      <c r="H17" s="688">
        <f>SUM(I17:L17)</f>
        <v>0</v>
      </c>
      <c r="I17" s="694">
        <v>0</v>
      </c>
      <c r="J17" s="694">
        <v>0</v>
      </c>
      <c r="K17" s="694">
        <v>0</v>
      </c>
      <c r="L17" s="1108">
        <v>0</v>
      </c>
      <c r="M17" s="1105">
        <v>91798</v>
      </c>
      <c r="N17" s="1106">
        <v>34762</v>
      </c>
      <c r="O17" s="1106">
        <v>8272</v>
      </c>
      <c r="P17" s="1106">
        <v>559</v>
      </c>
      <c r="Q17" s="1107">
        <v>2778</v>
      </c>
      <c r="R17" s="688">
        <f>SUM(S17:X17)</f>
        <v>45427</v>
      </c>
      <c r="S17" s="1109">
        <v>45038</v>
      </c>
      <c r="T17" s="1109">
        <v>0</v>
      </c>
      <c r="U17" s="1109">
        <v>0</v>
      </c>
      <c r="V17" s="1109">
        <v>0</v>
      </c>
      <c r="W17" s="1109">
        <v>389</v>
      </c>
      <c r="X17" s="1110">
        <v>0</v>
      </c>
      <c r="Y17" s="1105">
        <v>0</v>
      </c>
      <c r="Z17" s="1106">
        <v>0</v>
      </c>
      <c r="AA17" s="1106">
        <v>0</v>
      </c>
      <c r="AB17" s="688">
        <f>SUM(AC17:AD17)</f>
        <v>0</v>
      </c>
      <c r="AC17" s="1206">
        <v>0</v>
      </c>
      <c r="AD17" s="1108">
        <v>0</v>
      </c>
      <c r="AE17" s="693">
        <f>SUM(AF17:AH17)</f>
        <v>0</v>
      </c>
      <c r="AF17" s="694">
        <v>0</v>
      </c>
      <c r="AG17" s="694">
        <v>0</v>
      </c>
      <c r="AH17" s="1108">
        <v>0</v>
      </c>
      <c r="AI17" s="1111">
        <v>250487</v>
      </c>
      <c r="AJ17" s="1084">
        <f t="shared" si="4"/>
        <v>0</v>
      </c>
    </row>
    <row r="18" spans="1:36" s="9" customFormat="1" ht="21.75" customHeight="1" x14ac:dyDescent="0.15">
      <c r="A18" s="266" t="s">
        <v>13</v>
      </c>
      <c r="B18" s="1085">
        <v>1937959</v>
      </c>
      <c r="C18" s="1086">
        <v>760575</v>
      </c>
      <c r="D18" s="1086">
        <v>1015642</v>
      </c>
      <c r="E18" s="1086">
        <v>85415</v>
      </c>
      <c r="F18" s="1087">
        <v>0</v>
      </c>
      <c r="G18" s="1087">
        <v>1215</v>
      </c>
      <c r="H18" s="689">
        <f>SUM(I18:L18)</f>
        <v>75112</v>
      </c>
      <c r="I18" s="692">
        <v>75112</v>
      </c>
      <c r="J18" s="692">
        <v>0</v>
      </c>
      <c r="K18" s="692">
        <v>0</v>
      </c>
      <c r="L18" s="1088">
        <v>0</v>
      </c>
      <c r="M18" s="1085">
        <v>1134667</v>
      </c>
      <c r="N18" s="1086">
        <v>245427</v>
      </c>
      <c r="O18" s="1086">
        <v>636395</v>
      </c>
      <c r="P18" s="1086">
        <v>53196</v>
      </c>
      <c r="Q18" s="1087">
        <v>74275</v>
      </c>
      <c r="R18" s="689">
        <f>SUM(S18:X18)</f>
        <v>125374</v>
      </c>
      <c r="S18" s="1112">
        <v>53900</v>
      </c>
      <c r="T18" s="1112">
        <v>8282</v>
      </c>
      <c r="U18" s="1112">
        <v>9734</v>
      </c>
      <c r="V18" s="1112">
        <v>18469</v>
      </c>
      <c r="W18" s="1112">
        <v>34989</v>
      </c>
      <c r="X18" s="1113">
        <v>0</v>
      </c>
      <c r="Y18" s="1085">
        <v>31180</v>
      </c>
      <c r="Z18" s="1086">
        <v>19240</v>
      </c>
      <c r="AA18" s="1086">
        <v>11940</v>
      </c>
      <c r="AB18" s="689">
        <f>SUM(AC18:AD18)</f>
        <v>0</v>
      </c>
      <c r="AC18" s="1203">
        <v>0</v>
      </c>
      <c r="AD18" s="1088">
        <v>0</v>
      </c>
      <c r="AE18" s="691">
        <f>SUM(AF18:AH18)</f>
        <v>0</v>
      </c>
      <c r="AF18" s="692">
        <v>0</v>
      </c>
      <c r="AG18" s="692">
        <v>0</v>
      </c>
      <c r="AH18" s="1088">
        <v>0</v>
      </c>
      <c r="AI18" s="1089">
        <v>3103806</v>
      </c>
      <c r="AJ18" s="1084">
        <f t="shared" si="4"/>
        <v>0</v>
      </c>
    </row>
    <row r="19" spans="1:36" s="9" customFormat="1" ht="21.75" customHeight="1" x14ac:dyDescent="0.15">
      <c r="A19" s="266" t="s">
        <v>14</v>
      </c>
      <c r="B19" s="1085">
        <v>2496415</v>
      </c>
      <c r="C19" s="1086">
        <v>667602</v>
      </c>
      <c r="D19" s="1086">
        <v>1340536</v>
      </c>
      <c r="E19" s="1086">
        <v>250854</v>
      </c>
      <c r="F19" s="1087">
        <v>0</v>
      </c>
      <c r="G19" s="1087">
        <v>128820</v>
      </c>
      <c r="H19" s="689">
        <f>SUM(I19:L19)</f>
        <v>108603</v>
      </c>
      <c r="I19" s="692">
        <v>31719</v>
      </c>
      <c r="J19" s="692">
        <v>0</v>
      </c>
      <c r="K19" s="692">
        <v>13000</v>
      </c>
      <c r="L19" s="1088">
        <v>63884</v>
      </c>
      <c r="M19" s="1085">
        <v>731903</v>
      </c>
      <c r="N19" s="1086">
        <v>106901</v>
      </c>
      <c r="O19" s="1086">
        <v>340616</v>
      </c>
      <c r="P19" s="1086">
        <v>86883</v>
      </c>
      <c r="Q19" s="1087">
        <v>57935</v>
      </c>
      <c r="R19" s="689">
        <f>SUM(S19:X19)</f>
        <v>139568</v>
      </c>
      <c r="S19" s="1112">
        <v>24828</v>
      </c>
      <c r="T19" s="1112">
        <v>1239</v>
      </c>
      <c r="U19" s="1112">
        <v>0</v>
      </c>
      <c r="V19" s="1112">
        <v>4348</v>
      </c>
      <c r="W19" s="1112">
        <v>109153</v>
      </c>
      <c r="X19" s="1113">
        <v>0</v>
      </c>
      <c r="Y19" s="1085">
        <v>41922</v>
      </c>
      <c r="Z19" s="1086">
        <v>12436</v>
      </c>
      <c r="AA19" s="1086">
        <v>26482</v>
      </c>
      <c r="AB19" s="689">
        <f>SUM(AC19:AD19)</f>
        <v>3004</v>
      </c>
      <c r="AC19" s="1203">
        <v>3004</v>
      </c>
      <c r="AD19" s="1088">
        <v>0</v>
      </c>
      <c r="AE19" s="691">
        <f>SUM(AF19:AH19)</f>
        <v>983</v>
      </c>
      <c r="AF19" s="692">
        <v>0</v>
      </c>
      <c r="AG19" s="692">
        <v>0</v>
      </c>
      <c r="AH19" s="1088">
        <v>983</v>
      </c>
      <c r="AI19" s="1089">
        <v>3271223</v>
      </c>
      <c r="AJ19" s="1084">
        <f t="shared" si="4"/>
        <v>0</v>
      </c>
    </row>
    <row r="20" spans="1:36" s="9" customFormat="1" ht="21.75" customHeight="1" x14ac:dyDescent="0.15">
      <c r="A20" s="306" t="s">
        <v>15</v>
      </c>
      <c r="B20" s="1085">
        <v>1429170</v>
      </c>
      <c r="C20" s="1086">
        <v>670689</v>
      </c>
      <c r="D20" s="1086">
        <v>460040</v>
      </c>
      <c r="E20" s="1086">
        <v>254799</v>
      </c>
      <c r="F20" s="1087">
        <v>0</v>
      </c>
      <c r="G20" s="1087">
        <v>0</v>
      </c>
      <c r="H20" s="689">
        <f>SUM(I20:L20)</f>
        <v>43642</v>
      </c>
      <c r="I20" s="692">
        <v>0</v>
      </c>
      <c r="J20" s="692">
        <v>0</v>
      </c>
      <c r="K20" s="692">
        <v>3832</v>
      </c>
      <c r="L20" s="1088">
        <v>39810</v>
      </c>
      <c r="M20" s="1085">
        <v>1543692</v>
      </c>
      <c r="N20" s="1086">
        <v>351488</v>
      </c>
      <c r="O20" s="1086">
        <v>253725</v>
      </c>
      <c r="P20" s="1086">
        <v>152200</v>
      </c>
      <c r="Q20" s="1087">
        <v>250947</v>
      </c>
      <c r="R20" s="689">
        <f>SUM(S20:X20)</f>
        <v>535332</v>
      </c>
      <c r="S20" s="1112">
        <v>89017</v>
      </c>
      <c r="T20" s="1112">
        <v>9506</v>
      </c>
      <c r="U20" s="1112">
        <v>501</v>
      </c>
      <c r="V20" s="1112">
        <v>287560</v>
      </c>
      <c r="W20" s="1112">
        <v>148748</v>
      </c>
      <c r="X20" s="1113">
        <v>0</v>
      </c>
      <c r="Y20" s="1085">
        <v>26285</v>
      </c>
      <c r="Z20" s="1086">
        <v>3772</v>
      </c>
      <c r="AA20" s="1086">
        <v>22513</v>
      </c>
      <c r="AB20" s="689">
        <f>SUM(AC20:AD20)</f>
        <v>0</v>
      </c>
      <c r="AC20" s="1203">
        <v>0</v>
      </c>
      <c r="AD20" s="1088">
        <v>0</v>
      </c>
      <c r="AE20" s="691">
        <f>SUM(AF20:AH20)</f>
        <v>0</v>
      </c>
      <c r="AF20" s="692">
        <v>0</v>
      </c>
      <c r="AG20" s="692">
        <v>0</v>
      </c>
      <c r="AH20" s="1088">
        <v>0</v>
      </c>
      <c r="AI20" s="1089">
        <v>2999147</v>
      </c>
      <c r="AJ20" s="1084">
        <f t="shared" si="4"/>
        <v>0</v>
      </c>
    </row>
    <row r="21" spans="1:36" s="9" customFormat="1" ht="21.75" customHeight="1" thickBot="1" x14ac:dyDescent="0.2">
      <c r="A21" s="280" t="s">
        <v>16</v>
      </c>
      <c r="B21" s="1090">
        <v>197294</v>
      </c>
      <c r="C21" s="1091">
        <v>116744</v>
      </c>
      <c r="D21" s="1091">
        <v>42957</v>
      </c>
      <c r="E21" s="1091">
        <v>5250</v>
      </c>
      <c r="F21" s="1092">
        <v>0</v>
      </c>
      <c r="G21" s="1092">
        <v>20559</v>
      </c>
      <c r="H21" s="690">
        <f>SUM(I21:L21)</f>
        <v>11784</v>
      </c>
      <c r="I21" s="696">
        <v>5285</v>
      </c>
      <c r="J21" s="696">
        <v>6499</v>
      </c>
      <c r="K21" s="696">
        <v>0</v>
      </c>
      <c r="L21" s="1093">
        <v>0</v>
      </c>
      <c r="M21" s="1090">
        <v>1326608</v>
      </c>
      <c r="N21" s="1091">
        <v>116844</v>
      </c>
      <c r="O21" s="1091">
        <v>171043</v>
      </c>
      <c r="P21" s="1091">
        <v>106047</v>
      </c>
      <c r="Q21" s="1092">
        <v>303104</v>
      </c>
      <c r="R21" s="690">
        <f>SUM(S21:X21)</f>
        <v>629570</v>
      </c>
      <c r="S21" s="1114">
        <v>450436</v>
      </c>
      <c r="T21" s="1114">
        <v>1288</v>
      </c>
      <c r="U21" s="1114">
        <v>0</v>
      </c>
      <c r="V21" s="1114">
        <v>140629</v>
      </c>
      <c r="W21" s="1114">
        <v>33868</v>
      </c>
      <c r="X21" s="1115">
        <v>3349</v>
      </c>
      <c r="Y21" s="1090">
        <v>129436</v>
      </c>
      <c r="Z21" s="1091">
        <v>27352</v>
      </c>
      <c r="AA21" s="1091">
        <v>102084</v>
      </c>
      <c r="AB21" s="690">
        <f>SUM(AC21:AD21)</f>
        <v>0</v>
      </c>
      <c r="AC21" s="1204">
        <v>0</v>
      </c>
      <c r="AD21" s="1093">
        <v>0</v>
      </c>
      <c r="AE21" s="695">
        <f>SUM(AF21:AH21)</f>
        <v>9649</v>
      </c>
      <c r="AF21" s="696">
        <v>0</v>
      </c>
      <c r="AG21" s="696">
        <v>9649</v>
      </c>
      <c r="AH21" s="1093">
        <v>0</v>
      </c>
      <c r="AI21" s="1094">
        <v>1662987</v>
      </c>
      <c r="AJ21" s="1084">
        <f t="shared" si="4"/>
        <v>0</v>
      </c>
    </row>
    <row r="22" spans="1:36" s="9" customFormat="1" ht="21.75" customHeight="1" thickTop="1" thickBot="1" x14ac:dyDescent="0.2">
      <c r="A22" s="708" t="s">
        <v>286</v>
      </c>
      <c r="B22" s="1095">
        <f t="shared" ref="B22:AI22" si="6">SUM(B17:B21)</f>
        <v>6219527</v>
      </c>
      <c r="C22" s="1096">
        <f t="shared" si="6"/>
        <v>2304580</v>
      </c>
      <c r="D22" s="1096">
        <f t="shared" si="6"/>
        <v>2875042</v>
      </c>
      <c r="E22" s="1096">
        <f t="shared" si="6"/>
        <v>636793</v>
      </c>
      <c r="F22" s="1096">
        <f t="shared" si="6"/>
        <v>0</v>
      </c>
      <c r="G22" s="1097">
        <f t="shared" si="6"/>
        <v>163971</v>
      </c>
      <c r="H22" s="1098">
        <f>SUM(H17:H21)</f>
        <v>239141</v>
      </c>
      <c r="I22" s="1099">
        <f t="shared" si="6"/>
        <v>112116</v>
      </c>
      <c r="J22" s="1099">
        <f t="shared" si="6"/>
        <v>6499</v>
      </c>
      <c r="K22" s="1099">
        <f t="shared" si="6"/>
        <v>16832</v>
      </c>
      <c r="L22" s="1100">
        <f t="shared" si="6"/>
        <v>103694</v>
      </c>
      <c r="M22" s="1095">
        <f t="shared" si="6"/>
        <v>4828668</v>
      </c>
      <c r="N22" s="1096">
        <f t="shared" si="6"/>
        <v>855422</v>
      </c>
      <c r="O22" s="1096">
        <f t="shared" si="6"/>
        <v>1410051</v>
      </c>
      <c r="P22" s="1096">
        <f t="shared" si="6"/>
        <v>398885</v>
      </c>
      <c r="Q22" s="1097">
        <f t="shared" si="6"/>
        <v>689039</v>
      </c>
      <c r="R22" s="1098">
        <f t="shared" si="6"/>
        <v>1475271</v>
      </c>
      <c r="S22" s="1099">
        <f t="shared" si="6"/>
        <v>663219</v>
      </c>
      <c r="T22" s="1099">
        <f t="shared" si="6"/>
        <v>20315</v>
      </c>
      <c r="U22" s="1099">
        <f t="shared" si="6"/>
        <v>10235</v>
      </c>
      <c r="V22" s="1099">
        <f t="shared" si="6"/>
        <v>451006</v>
      </c>
      <c r="W22" s="1099">
        <f t="shared" si="6"/>
        <v>327147</v>
      </c>
      <c r="X22" s="1100">
        <f t="shared" si="6"/>
        <v>3349</v>
      </c>
      <c r="Y22" s="1095">
        <f t="shared" si="6"/>
        <v>228823</v>
      </c>
      <c r="Z22" s="1096">
        <f t="shared" si="6"/>
        <v>62800</v>
      </c>
      <c r="AA22" s="1096">
        <f t="shared" si="6"/>
        <v>163019</v>
      </c>
      <c r="AB22" s="1098">
        <f t="shared" si="6"/>
        <v>3004</v>
      </c>
      <c r="AC22" s="1205">
        <f>SUM(AC17:AC21)</f>
        <v>3004</v>
      </c>
      <c r="AD22" s="1101">
        <f t="shared" si="6"/>
        <v>0</v>
      </c>
      <c r="AE22" s="1102">
        <f t="shared" si="6"/>
        <v>10632</v>
      </c>
      <c r="AF22" s="1103">
        <f t="shared" si="6"/>
        <v>0</v>
      </c>
      <c r="AG22" s="1103">
        <f t="shared" si="6"/>
        <v>9649</v>
      </c>
      <c r="AH22" s="1101">
        <f t="shared" si="6"/>
        <v>983</v>
      </c>
      <c r="AI22" s="1104">
        <f t="shared" si="6"/>
        <v>11287650</v>
      </c>
      <c r="AJ22" s="1084">
        <f t="shared" si="4"/>
        <v>0</v>
      </c>
    </row>
    <row r="23" spans="1:36" s="9" customFormat="1" ht="21.75" customHeight="1" thickTop="1" thickBot="1" x14ac:dyDescent="0.2">
      <c r="A23" s="709" t="s">
        <v>18</v>
      </c>
      <c r="B23" s="1116">
        <f t="shared" ref="B23:AI23" si="7">SUM(B16,B22)</f>
        <v>58482218</v>
      </c>
      <c r="C23" s="1117">
        <f t="shared" si="7"/>
        <v>30289547</v>
      </c>
      <c r="D23" s="1117">
        <f t="shared" si="7"/>
        <v>19477696</v>
      </c>
      <c r="E23" s="1117">
        <f t="shared" si="7"/>
        <v>3206343</v>
      </c>
      <c r="F23" s="1117">
        <f t="shared" si="7"/>
        <v>3726</v>
      </c>
      <c r="G23" s="1118">
        <f t="shared" si="7"/>
        <v>2027672</v>
      </c>
      <c r="H23" s="1119">
        <f>SUM(H16,H22)</f>
        <v>3477234</v>
      </c>
      <c r="I23" s="1120">
        <f t="shared" si="7"/>
        <v>924174</v>
      </c>
      <c r="J23" s="1120">
        <f t="shared" si="7"/>
        <v>1123120</v>
      </c>
      <c r="K23" s="1120">
        <f t="shared" si="7"/>
        <v>1022752</v>
      </c>
      <c r="L23" s="1121">
        <f t="shared" si="7"/>
        <v>407188</v>
      </c>
      <c r="M23" s="1116">
        <f t="shared" si="7"/>
        <v>38679862</v>
      </c>
      <c r="N23" s="1117">
        <f t="shared" si="7"/>
        <v>10351109</v>
      </c>
      <c r="O23" s="1117">
        <f t="shared" si="7"/>
        <v>11072983</v>
      </c>
      <c r="P23" s="1117">
        <f t="shared" si="7"/>
        <v>2342360</v>
      </c>
      <c r="Q23" s="1118">
        <f t="shared" si="7"/>
        <v>3104921</v>
      </c>
      <c r="R23" s="1119">
        <f t="shared" si="7"/>
        <v>11808489</v>
      </c>
      <c r="S23" s="1120">
        <f t="shared" si="7"/>
        <v>6041109</v>
      </c>
      <c r="T23" s="1120">
        <f t="shared" si="7"/>
        <v>670268</v>
      </c>
      <c r="U23" s="1120">
        <f t="shared" si="7"/>
        <v>103071</v>
      </c>
      <c r="V23" s="1120">
        <f t="shared" si="7"/>
        <v>2763259</v>
      </c>
      <c r="W23" s="1120">
        <f t="shared" si="7"/>
        <v>2226761</v>
      </c>
      <c r="X23" s="1121">
        <f t="shared" si="7"/>
        <v>4021</v>
      </c>
      <c r="Y23" s="1116">
        <f t="shared" si="7"/>
        <v>3489667</v>
      </c>
      <c r="Z23" s="1117">
        <f t="shared" si="7"/>
        <v>1972964</v>
      </c>
      <c r="AA23" s="1117">
        <f t="shared" si="7"/>
        <v>1513699</v>
      </c>
      <c r="AB23" s="1119">
        <f t="shared" si="7"/>
        <v>3004</v>
      </c>
      <c r="AC23" s="1207">
        <f>SUM(AC16,AC22)</f>
        <v>3004</v>
      </c>
      <c r="AD23" s="1122">
        <f t="shared" si="7"/>
        <v>0</v>
      </c>
      <c r="AE23" s="1123">
        <f t="shared" si="7"/>
        <v>264412</v>
      </c>
      <c r="AF23" s="1124">
        <f t="shared" si="7"/>
        <v>0</v>
      </c>
      <c r="AG23" s="1124">
        <f t="shared" si="7"/>
        <v>108664</v>
      </c>
      <c r="AH23" s="1122">
        <f t="shared" si="7"/>
        <v>155748</v>
      </c>
      <c r="AI23" s="1125">
        <f t="shared" si="7"/>
        <v>100916159</v>
      </c>
      <c r="AJ23" s="1084">
        <f t="shared" si="4"/>
        <v>0</v>
      </c>
    </row>
    <row r="24" spans="1:36" s="1127" customFormat="1" ht="21.75" customHeight="1" x14ac:dyDescent="0.15">
      <c r="A24" s="1126" t="s">
        <v>315</v>
      </c>
      <c r="B24" s="1127">
        <v>37803286</v>
      </c>
      <c r="C24" s="1127">
        <v>22150546</v>
      </c>
      <c r="D24" s="1127">
        <v>10810691</v>
      </c>
      <c r="E24" s="1127">
        <v>1869523</v>
      </c>
      <c r="F24" s="1127">
        <v>28545</v>
      </c>
      <c r="G24" s="1127">
        <v>1424375</v>
      </c>
      <c r="H24" s="1127">
        <v>1519606</v>
      </c>
      <c r="I24" s="1127">
        <v>928813</v>
      </c>
      <c r="J24" s="1127">
        <v>305667</v>
      </c>
      <c r="K24" s="1127">
        <v>91024</v>
      </c>
      <c r="L24" s="1127">
        <v>194102</v>
      </c>
      <c r="M24" s="1127">
        <v>33570945</v>
      </c>
      <c r="N24" s="1127">
        <v>11232409</v>
      </c>
      <c r="O24" s="1127">
        <v>8523421</v>
      </c>
      <c r="P24" s="1127">
        <v>2195316</v>
      </c>
      <c r="Q24" s="1127">
        <v>3651822</v>
      </c>
      <c r="R24" s="1127">
        <v>7967977</v>
      </c>
      <c r="S24" s="1127">
        <v>3306957</v>
      </c>
      <c r="T24" s="1127">
        <v>609820</v>
      </c>
      <c r="U24" s="1127">
        <v>94857</v>
      </c>
      <c r="V24" s="1127">
        <v>2090153</v>
      </c>
      <c r="W24" s="1127">
        <v>1842562</v>
      </c>
      <c r="X24" s="1127">
        <v>23628</v>
      </c>
      <c r="Y24" s="1127">
        <v>3014225</v>
      </c>
      <c r="Z24" s="1127">
        <v>1823314</v>
      </c>
      <c r="AA24" s="1127">
        <v>1190911</v>
      </c>
      <c r="AB24" s="1127">
        <v>0</v>
      </c>
      <c r="AC24" s="1127">
        <v>0</v>
      </c>
      <c r="AD24" s="1127">
        <v>0</v>
      </c>
      <c r="AE24" s="1127">
        <v>525497</v>
      </c>
      <c r="AF24" s="1127">
        <v>0</v>
      </c>
      <c r="AG24" s="1127">
        <v>97990</v>
      </c>
      <c r="AH24" s="1127">
        <v>427507</v>
      </c>
      <c r="AI24" s="1127">
        <v>74913953</v>
      </c>
    </row>
    <row r="26" spans="1:36" x14ac:dyDescent="0.15">
      <c r="B26" s="10">
        <v>39314475</v>
      </c>
    </row>
    <row r="27" spans="1:36" x14ac:dyDescent="0.15">
      <c r="B27" s="10">
        <v>22365072</v>
      </c>
    </row>
    <row r="28" spans="1:36" x14ac:dyDescent="0.15">
      <c r="B28" s="10">
        <v>9183947</v>
      </c>
    </row>
    <row r="29" spans="1:36" x14ac:dyDescent="0.15">
      <c r="B29" s="10">
        <v>1940877</v>
      </c>
    </row>
    <row r="30" spans="1:36" x14ac:dyDescent="0.15">
      <c r="B30" s="10">
        <v>3261958</v>
      </c>
    </row>
    <row r="31" spans="1:36" x14ac:dyDescent="0.15">
      <c r="B31" s="10">
        <f>2483012+79609</f>
        <v>2562621</v>
      </c>
    </row>
    <row r="51" spans="2:2" x14ac:dyDescent="0.15">
      <c r="B51" s="10" t="s">
        <v>307</v>
      </c>
    </row>
  </sheetData>
  <mergeCells count="4">
    <mergeCell ref="B4:L4"/>
    <mergeCell ref="M4:X4"/>
    <mergeCell ref="Y4:AD4"/>
    <mergeCell ref="AE4:AH4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  <colBreaks count="2" manualBreakCount="2">
    <brk id="12" min="1" max="23" man="1"/>
    <brk id="24" min="1" max="23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51"/>
  <sheetViews>
    <sheetView view="pageBreakPreview" zoomScale="60" zoomScaleNormal="55" workbookViewId="0">
      <selection activeCell="B1" sqref="B1"/>
    </sheetView>
  </sheetViews>
  <sheetFormatPr defaultRowHeight="14.25" x14ac:dyDescent="0.15"/>
  <cols>
    <col min="1" max="1" width="1.625" style="13" customWidth="1"/>
    <col min="2" max="2" width="10.625" style="13" customWidth="1"/>
    <col min="3" max="4" width="12.375" style="13" customWidth="1"/>
    <col min="5" max="5" width="10.625" style="13" bestFit="1" customWidth="1"/>
    <col min="6" max="7" width="14.25" style="13" bestFit="1" customWidth="1"/>
    <col min="8" max="8" width="10.625" style="13" bestFit="1" customWidth="1"/>
    <col min="9" max="9" width="15.625" style="13" bestFit="1" customWidth="1"/>
    <col min="10" max="10" width="13.625" style="13" customWidth="1"/>
    <col min="11" max="11" width="10.625" style="13" bestFit="1" customWidth="1"/>
    <col min="12" max="13" width="14.25" style="13" bestFit="1" customWidth="1"/>
    <col min="14" max="14" width="10.625" style="13" bestFit="1" customWidth="1"/>
    <col min="15" max="16" width="12.375" style="13" customWidth="1"/>
    <col min="17" max="17" width="10.625" style="13" bestFit="1" customWidth="1"/>
    <col min="18" max="19" width="14.25" style="13" bestFit="1" customWidth="1"/>
    <col min="20" max="20" width="10.625" style="13" bestFit="1" customWidth="1"/>
    <col min="21" max="22" width="14.25" style="13" bestFit="1" customWidth="1"/>
    <col min="23" max="23" width="10.625" style="13" bestFit="1" customWidth="1"/>
    <col min="24" max="25" width="14.25" style="13" bestFit="1" customWidth="1"/>
    <col min="26" max="26" width="10.625" style="13" bestFit="1" customWidth="1"/>
    <col min="27" max="28" width="14.25" style="13" bestFit="1" customWidth="1"/>
    <col min="29" max="29" width="9.125" style="13" customWidth="1"/>
    <col min="30" max="31" width="14.25" style="13" bestFit="1" customWidth="1"/>
    <col min="32" max="32" width="10.625" style="13" bestFit="1" customWidth="1"/>
    <col min="33" max="34" width="12.375" style="13" customWidth="1"/>
    <col min="35" max="35" width="10.625" style="13" bestFit="1" customWidth="1"/>
    <col min="36" max="37" width="14.25" style="13" bestFit="1" customWidth="1"/>
    <col min="38" max="38" width="8.625" style="13" customWidth="1"/>
    <col min="39" max="40" width="12.375" style="13" customWidth="1"/>
    <col min="41" max="41" width="8.625" style="13" customWidth="1"/>
    <col min="42" max="43" width="15.625" style="13" bestFit="1" customWidth="1"/>
    <col min="44" max="44" width="8.625" style="13" customWidth="1"/>
    <col min="45" max="16384" width="9" style="13"/>
  </cols>
  <sheetData>
    <row r="1" spans="2:56" ht="19.5" customHeight="1" x14ac:dyDescent="0.25">
      <c r="B1" s="1273"/>
      <c r="C1" s="82"/>
    </row>
    <row r="2" spans="2:56" s="450" customFormat="1" ht="48" customHeight="1" thickBot="1" x14ac:dyDescent="0.2">
      <c r="C2" s="1234" t="s">
        <v>359</v>
      </c>
      <c r="P2" s="2289" t="s">
        <v>335</v>
      </c>
      <c r="Q2" s="2289"/>
      <c r="R2" s="1234" t="str">
        <f>C2</f>
        <v>令和元年度市町村普通会計決算歳出一覧（目的別）</v>
      </c>
      <c r="AE2" s="2289" t="s">
        <v>335</v>
      </c>
      <c r="AF2" s="2289"/>
      <c r="AG2" s="1234" t="str">
        <f>C2</f>
        <v>令和元年度市町村普通会計決算歳出一覧（目的別）</v>
      </c>
      <c r="AJ2" s="1274"/>
      <c r="AK2" s="1274"/>
      <c r="AL2" s="1274"/>
      <c r="AQ2" s="2289" t="s">
        <v>335</v>
      </c>
      <c r="AR2" s="2289"/>
      <c r="BD2" s="13"/>
    </row>
    <row r="3" spans="2:56" ht="30.75" customHeight="1" x14ac:dyDescent="0.15">
      <c r="B3" s="2297"/>
      <c r="C3" s="2300" t="s">
        <v>29</v>
      </c>
      <c r="D3" s="2301"/>
      <c r="E3" s="2302"/>
      <c r="F3" s="2292" t="s">
        <v>30</v>
      </c>
      <c r="G3" s="2290"/>
      <c r="H3" s="2291"/>
      <c r="I3" s="2292" t="s">
        <v>31</v>
      </c>
      <c r="J3" s="2290"/>
      <c r="K3" s="2291"/>
      <c r="L3" s="2292" t="s">
        <v>32</v>
      </c>
      <c r="M3" s="2290"/>
      <c r="N3" s="2290"/>
      <c r="O3" s="2239" t="s">
        <v>33</v>
      </c>
      <c r="P3" s="2290"/>
      <c r="Q3" s="2293"/>
      <c r="R3" s="2075" t="s">
        <v>34</v>
      </c>
      <c r="S3" s="2290"/>
      <c r="T3" s="2291"/>
      <c r="U3" s="2292" t="s">
        <v>35</v>
      </c>
      <c r="V3" s="2290"/>
      <c r="W3" s="2291"/>
      <c r="X3" s="2292" t="s">
        <v>36</v>
      </c>
      <c r="Y3" s="2290"/>
      <c r="Z3" s="2291"/>
      <c r="AA3" s="2292" t="s">
        <v>37</v>
      </c>
      <c r="AB3" s="2290"/>
      <c r="AC3" s="2291"/>
      <c r="AD3" s="2292" t="s">
        <v>38</v>
      </c>
      <c r="AE3" s="2290"/>
      <c r="AF3" s="2293"/>
      <c r="AG3" s="2240" t="s">
        <v>39</v>
      </c>
      <c r="AH3" s="2290"/>
      <c r="AI3" s="2291"/>
      <c r="AJ3" s="2292" t="s">
        <v>40</v>
      </c>
      <c r="AK3" s="2290"/>
      <c r="AL3" s="2291"/>
      <c r="AM3" s="2292" t="s">
        <v>41</v>
      </c>
      <c r="AN3" s="2290"/>
      <c r="AO3" s="2291"/>
      <c r="AP3" s="2294" t="s">
        <v>42</v>
      </c>
      <c r="AQ3" s="2295"/>
      <c r="AR3" s="2296"/>
    </row>
    <row r="4" spans="2:56" ht="30.75" customHeight="1" x14ac:dyDescent="0.15">
      <c r="B4" s="2298"/>
      <c r="C4" s="2304" t="s">
        <v>360</v>
      </c>
      <c r="D4" s="2305" t="s">
        <v>361</v>
      </c>
      <c r="E4" s="2303" t="s">
        <v>70</v>
      </c>
      <c r="F4" s="2304" t="str">
        <f>$C$4</f>
        <v>令和元年度</v>
      </c>
      <c r="G4" s="2305" t="str">
        <f>$D$4</f>
        <v>平成30年度</v>
      </c>
      <c r="H4" s="2303" t="s">
        <v>70</v>
      </c>
      <c r="I4" s="2304" t="str">
        <f>$C$4</f>
        <v>令和元年度</v>
      </c>
      <c r="J4" s="2305" t="str">
        <f>$D$4</f>
        <v>平成30年度</v>
      </c>
      <c r="K4" s="2303" t="s">
        <v>70</v>
      </c>
      <c r="L4" s="2304" t="str">
        <f>$C$4</f>
        <v>令和元年度</v>
      </c>
      <c r="M4" s="2305" t="str">
        <f>$D$4</f>
        <v>平成30年度</v>
      </c>
      <c r="N4" s="2309" t="s">
        <v>70</v>
      </c>
      <c r="O4" s="2304" t="str">
        <f>$C$4</f>
        <v>令和元年度</v>
      </c>
      <c r="P4" s="2305" t="str">
        <f>$D$4</f>
        <v>平成30年度</v>
      </c>
      <c r="Q4" s="2310" t="s">
        <v>70</v>
      </c>
      <c r="R4" s="2304" t="str">
        <f>$C$4</f>
        <v>令和元年度</v>
      </c>
      <c r="S4" s="2305" t="str">
        <f>$D$4</f>
        <v>平成30年度</v>
      </c>
      <c r="T4" s="2303" t="s">
        <v>70</v>
      </c>
      <c r="U4" s="2304" t="str">
        <f>$C$4</f>
        <v>令和元年度</v>
      </c>
      <c r="V4" s="2305" t="str">
        <f>$D$4</f>
        <v>平成30年度</v>
      </c>
      <c r="W4" s="2303" t="s">
        <v>70</v>
      </c>
      <c r="X4" s="2304" t="str">
        <f>$C$4</f>
        <v>令和元年度</v>
      </c>
      <c r="Y4" s="2305" t="str">
        <f>$D$4</f>
        <v>平成30年度</v>
      </c>
      <c r="Z4" s="2303" t="s">
        <v>70</v>
      </c>
      <c r="AA4" s="2304" t="str">
        <f>$C$4</f>
        <v>令和元年度</v>
      </c>
      <c r="AB4" s="2305" t="str">
        <f>$D$4</f>
        <v>平成30年度</v>
      </c>
      <c r="AC4" s="2303" t="s">
        <v>70</v>
      </c>
      <c r="AD4" s="2304" t="str">
        <f>$C$4</f>
        <v>令和元年度</v>
      </c>
      <c r="AE4" s="2305" t="str">
        <f>$D$4</f>
        <v>平成30年度</v>
      </c>
      <c r="AF4" s="2310" t="s">
        <v>70</v>
      </c>
      <c r="AG4" s="2304" t="str">
        <f>$C$4</f>
        <v>令和元年度</v>
      </c>
      <c r="AH4" s="2305" t="str">
        <f>$D$4</f>
        <v>平成30年度</v>
      </c>
      <c r="AI4" s="2303" t="s">
        <v>70</v>
      </c>
      <c r="AJ4" s="2304" t="str">
        <f>$C$4</f>
        <v>令和元年度</v>
      </c>
      <c r="AK4" s="2305" t="str">
        <f>$D$4</f>
        <v>平成30年度</v>
      </c>
      <c r="AL4" s="2303" t="s">
        <v>70</v>
      </c>
      <c r="AM4" s="2304" t="str">
        <f>$C$4</f>
        <v>令和元年度</v>
      </c>
      <c r="AN4" s="2305" t="str">
        <f>$D$4</f>
        <v>平成30年度</v>
      </c>
      <c r="AO4" s="2309" t="s">
        <v>70</v>
      </c>
      <c r="AP4" s="2311" t="str">
        <f>$C$4</f>
        <v>令和元年度</v>
      </c>
      <c r="AQ4" s="2305" t="str">
        <f>$D$4</f>
        <v>平成30年度</v>
      </c>
      <c r="AR4" s="2303" t="s">
        <v>70</v>
      </c>
    </row>
    <row r="5" spans="2:56" ht="30.75" customHeight="1" thickBot="1" x14ac:dyDescent="0.2">
      <c r="B5" s="2299"/>
      <c r="C5" s="2171"/>
      <c r="D5" s="2169"/>
      <c r="E5" s="2175"/>
      <c r="F5" s="2171"/>
      <c r="G5" s="2169"/>
      <c r="H5" s="2306"/>
      <c r="I5" s="2307"/>
      <c r="J5" s="2308"/>
      <c r="K5" s="2175"/>
      <c r="L5" s="2171"/>
      <c r="M5" s="2169"/>
      <c r="N5" s="2199"/>
      <c r="O5" s="2171"/>
      <c r="P5" s="2169"/>
      <c r="Q5" s="2179"/>
      <c r="R5" s="2171"/>
      <c r="S5" s="2169"/>
      <c r="T5" s="2306"/>
      <c r="U5" s="2171"/>
      <c r="V5" s="2169"/>
      <c r="W5" s="2175"/>
      <c r="X5" s="2171"/>
      <c r="Y5" s="2169"/>
      <c r="Z5" s="2306"/>
      <c r="AA5" s="2171"/>
      <c r="AB5" s="2169"/>
      <c r="AC5" s="2175"/>
      <c r="AD5" s="2171"/>
      <c r="AE5" s="2169"/>
      <c r="AF5" s="2200"/>
      <c r="AG5" s="2171"/>
      <c r="AH5" s="2169"/>
      <c r="AI5" s="2175"/>
      <c r="AJ5" s="2171"/>
      <c r="AK5" s="2169"/>
      <c r="AL5" s="2306"/>
      <c r="AM5" s="2171"/>
      <c r="AN5" s="2169"/>
      <c r="AO5" s="2214"/>
      <c r="AP5" s="2312"/>
      <c r="AQ5" s="2308"/>
      <c r="AR5" s="2175"/>
    </row>
    <row r="6" spans="2:56" ht="33.75" customHeight="1" x14ac:dyDescent="0.15">
      <c r="B6" s="46" t="s">
        <v>3</v>
      </c>
      <c r="C6" s="28">
        <v>758802</v>
      </c>
      <c r="D6" s="1883">
        <v>769602</v>
      </c>
      <c r="E6" s="872">
        <f>IF(C6=0,IF(D6=0," "," 皆  減"),IF(C6=0," 皆  増",IF(ROUND((C6-D6)/D6*100,1)=0,"    0.0",ROUND((C6-D6)/D6*100,1))))</f>
        <v>-1.4</v>
      </c>
      <c r="F6" s="1354">
        <v>15120954</v>
      </c>
      <c r="G6" s="1883">
        <v>15311237</v>
      </c>
      <c r="H6" s="243">
        <f>IF(F6=0,IF(G6=0," "," 皆  減"),IF(F6=0," 皆  増",IF(ROUND((F6-G6)/G6*100,1)=0,"    0.0",ROUND((F6-G6)/G6*100,1))))</f>
        <v>-1.2</v>
      </c>
      <c r="I6" s="111">
        <v>56568543</v>
      </c>
      <c r="J6" s="1883">
        <v>55622076</v>
      </c>
      <c r="K6" s="237">
        <f>IF(I6=0,IF(J6=0," "," 皆  減"),IF(I6=0," 皆  増",IF(ROUND((I6-J6)/J6*100,1)=0,"    0.0",ROUND((I6-J6)/J6*100,1))))</f>
        <v>1.7</v>
      </c>
      <c r="L6" s="1354">
        <v>9110209</v>
      </c>
      <c r="M6" s="1883">
        <v>8954522</v>
      </c>
      <c r="N6" s="1902">
        <f>IF(L6=0,IF(M6=0," "," 皆  減"),IF(L6=0," 皆  増",IF(ROUND((L6-M6)/M6*100,1)=0,"    0.0",ROUND((L6-M6)/M6*100,1))))</f>
        <v>1.7</v>
      </c>
      <c r="O6" s="1363">
        <v>1249387</v>
      </c>
      <c r="P6" s="1883">
        <v>557231</v>
      </c>
      <c r="Q6" s="872">
        <f>IF(O6=0,IF(P6=0," "," 皆  減"),IF(O6=0," 皆  増",IF(ROUND((O6-P6)/P6*100,1)=0,"    0.0",ROUND((O6-P6)/P6*100,1))))</f>
        <v>124.2</v>
      </c>
      <c r="R6" s="1900">
        <v>4276119</v>
      </c>
      <c r="S6" s="1901">
        <v>4497722</v>
      </c>
      <c r="T6" s="243">
        <f>IF(R6=0,IF(S6=0," "," 皆  減"),IF(R6=0," 皆  増",IF(ROUND((R6-S6)/S6*100,1)=0,"    0.0",ROUND((R6-S6)/S6*100,1))))</f>
        <v>-4.9000000000000004</v>
      </c>
      <c r="U6" s="111">
        <v>4364630</v>
      </c>
      <c r="V6" s="1883">
        <v>3448341</v>
      </c>
      <c r="W6" s="237">
        <f>IF(U6=0,IF(V6=0," "," 皆  減"),IF(U6=0," 皆  増",IF(ROUND((U6-V6)/V6*100,1)=0,"    0.0",ROUND((U6-V6)/V6*100,1))))</f>
        <v>26.6</v>
      </c>
      <c r="X6" s="1354">
        <v>24131436</v>
      </c>
      <c r="Y6" s="1883">
        <v>26009048</v>
      </c>
      <c r="Z6" s="243">
        <f>IF(X6=0,IF(Y6=0," "," 皆  減"),IF(X6=0," 皆  増",IF(ROUND((X6-Y6)/Y6*100,1)=0,"    0.0",ROUND((X6-Y6)/Y6*100,1))))</f>
        <v>-7.2</v>
      </c>
      <c r="AA6" s="111">
        <v>6574308</v>
      </c>
      <c r="AB6" s="1883">
        <v>4867252</v>
      </c>
      <c r="AC6" s="237">
        <f>IF(AA6=0,IF(AB6=0," "," 皆  減"),IF(AA6=0," 皆  増",IF(ROUND((AA6-AB6)/AB6*100,1)=0,"    0.0",ROUND((AA6-AB6)/AB6*100,1))))</f>
        <v>35.1</v>
      </c>
      <c r="AD6" s="1354">
        <v>22253927</v>
      </c>
      <c r="AE6" s="1894">
        <v>19836575</v>
      </c>
      <c r="AF6" s="243">
        <f>IF(AD6=0,IF(AE6=0," "," 皆  減"),IF(AD6=0," 皆  増",IF(ROUND((AD6-AE6)/AE6*100,1)=0,"    0.0",ROUND((AD6-AE6)/AE6*100,1))))</f>
        <v>12.2</v>
      </c>
      <c r="AG6" s="111">
        <v>173659</v>
      </c>
      <c r="AH6" s="1883">
        <v>269639</v>
      </c>
      <c r="AI6" s="237">
        <f>IF(AG6=0,IF(AH6=0," "," 皆  減"),IF(AG6=0," 皆  増",IF(ROUND((AG6-AH6)/AH6*100,1)=0,"    0.0",ROUND((AG6-AH6)/AH6*100,1))))</f>
        <v>-35.6</v>
      </c>
      <c r="AJ6" s="1354">
        <v>22076402</v>
      </c>
      <c r="AK6" s="1883">
        <v>22338835</v>
      </c>
      <c r="AL6" s="243">
        <f>IF(AJ6=0,IF(AK6=0," "," 皆  減"),IF(AJ6=0," 皆  増",IF(ROUND((AJ6-AK6)/AK6*100,1)=0,"    0.0",ROUND((AJ6-AK6)/AK6*100,1))))</f>
        <v>-1.2</v>
      </c>
      <c r="AM6" s="111">
        <v>0</v>
      </c>
      <c r="AN6" s="1888">
        <v>0</v>
      </c>
      <c r="AO6" s="237">
        <v>0</v>
      </c>
      <c r="AP6" s="1329">
        <f>SUM(C6,F6,I6,L6,O6,R6,U6,X6,AA6,AD6,AG6,AJ6,AM6)</f>
        <v>166658376</v>
      </c>
      <c r="AQ6" s="1883">
        <f t="shared" ref="AQ6:AQ15" si="0">SUM(D6,G6,J6,M6,P6,S6,V6,Y6,AB6,AE6,AH6,AK6,AN6)</f>
        <v>162482080</v>
      </c>
      <c r="AR6" s="1330">
        <f>IF(AP6=0,IF(AQ6=0," "," 皆  減"),IF(AP6=0," 皆  増",IF(ROUND((AP6-AQ6)/AQ6*100,1)=0,"    0.0",ROUND((AP6-AQ6)/AQ6*100,1))))</f>
        <v>2.6</v>
      </c>
    </row>
    <row r="7" spans="2:56" ht="33.75" customHeight="1" x14ac:dyDescent="0.15">
      <c r="B7" s="47" t="s">
        <v>4</v>
      </c>
      <c r="C7" s="29">
        <v>422691</v>
      </c>
      <c r="D7" s="1884">
        <v>432844</v>
      </c>
      <c r="E7" s="244">
        <f>IF(C7=0,IF(D7=0," "," 皆  減"),IF(C7=0," 皆  増",IF(ROUND((C7-D7)/D7*100,1)=0,"    0.0",ROUND((C7-D7)/D7*100,1))))</f>
        <v>-2.2999999999999998</v>
      </c>
      <c r="F7" s="1355">
        <v>5658372</v>
      </c>
      <c r="G7" s="1884">
        <v>5339536</v>
      </c>
      <c r="H7" s="244">
        <f>IF(F7=0,IF(G7=0," "," 皆  減"),IF(F7=0," 皆  増",IF(ROUND((F7-G7)/G7*100,1)=0,"    0.0",ROUND((F7-G7)/G7*100,1))))</f>
        <v>6</v>
      </c>
      <c r="I7" s="112">
        <v>22375871</v>
      </c>
      <c r="J7" s="1884">
        <v>22333574</v>
      </c>
      <c r="K7" s="238">
        <f>IF(I7=0,IF(J7=0," "," 皆  減"),IF(I7=0," 皆  増",IF(ROUND((I7-J7)/J7*100,1)=0,"    0.0",ROUND((I7-J7)/J7*100,1))))</f>
        <v>0.2</v>
      </c>
      <c r="L7" s="1355">
        <v>5386214</v>
      </c>
      <c r="M7" s="1884">
        <v>5859167</v>
      </c>
      <c r="N7" s="238">
        <f>IF(L7=0,IF(M7=0," "," 皆  減"),IF(L7=0," 皆  増",IF(ROUND((L7-M7)/M7*100,1)=0,"    0.0",ROUND((L7-M7)/M7*100,1))))</f>
        <v>-8.1</v>
      </c>
      <c r="O7" s="1355">
        <v>174824</v>
      </c>
      <c r="P7" s="1884">
        <v>180783</v>
      </c>
      <c r="Q7" s="244">
        <f>IF(O7=0,IF(P7=0," "," 皆  減"),IF(O7=0," 皆  増",IF(ROUND((O7-P7)/P7*100,1)=0,"    0.0",ROUND((O7-P7)/P7*100,1))))</f>
        <v>-3.3</v>
      </c>
      <c r="R7" s="112">
        <v>978302</v>
      </c>
      <c r="S7" s="1884">
        <v>1023859</v>
      </c>
      <c r="T7" s="244">
        <f>IF(R7=0,IF(S7=0," "," 皆  減"),IF(R7=0," 皆  増",IF(ROUND((R7-S7)/S7*100,1)=0,"    0.0",ROUND((R7-S7)/S7*100,1))))</f>
        <v>-4.4000000000000004</v>
      </c>
      <c r="U7" s="112">
        <v>4263029</v>
      </c>
      <c r="V7" s="1884">
        <v>4440048</v>
      </c>
      <c r="W7" s="238">
        <f>IF(U7=0,IF(V7=0," "," 皆  減"),IF(U7=0," 皆  増",IF(ROUND((U7-V7)/V7*100,1)=0,"    0.0",ROUND((U7-V7)/V7*100,1))))</f>
        <v>-4</v>
      </c>
      <c r="X7" s="1355">
        <v>7815528</v>
      </c>
      <c r="Y7" s="1884">
        <v>9978374</v>
      </c>
      <c r="Z7" s="244">
        <f>IF(X7=0,IF(Y7=0," "," 皆  減"),IF(X7=0," 皆  増",IF(ROUND((X7-Y7)/Y7*100,1)=0,"    0.0",ROUND((X7-Y7)/Y7*100,1))))</f>
        <v>-21.7</v>
      </c>
      <c r="AA7" s="112">
        <v>2699768</v>
      </c>
      <c r="AB7" s="1884">
        <v>2844339</v>
      </c>
      <c r="AC7" s="238">
        <f>IF(AA7=0,IF(AB7=0," "," 皆  減"),IF(AA7=0," 皆  増",IF(ROUND((AA7-AB7)/AB7*100,1)=0,"    0.0",ROUND((AA7-AB7)/AB7*100,1))))</f>
        <v>-5.0999999999999996</v>
      </c>
      <c r="AD7" s="1355">
        <v>5854294</v>
      </c>
      <c r="AE7" s="1895">
        <v>4769864</v>
      </c>
      <c r="AF7" s="244">
        <f>IF(AD7=0,IF(AE7=0," "," 皆  減"),IF(AD7=0," 皆  増",IF(ROUND((AD7-AE7)/AE7*100,1)=0,"    0.0",ROUND((AD7-AE7)/AE7*100,1))))</f>
        <v>22.7</v>
      </c>
      <c r="AG7" s="112">
        <v>2524</v>
      </c>
      <c r="AH7" s="1884">
        <v>18761</v>
      </c>
      <c r="AI7" s="238">
        <f>IF(AG7=0,IF(AH7=0," "," 皆  減"),IF(AG7=0," 皆  増",IF(ROUND((AG7-AH7)/AH7*100,1)=0,"    0.0",ROUND((AG7-AH7)/AH7*100,1))))</f>
        <v>-86.5</v>
      </c>
      <c r="AJ7" s="1355">
        <v>8963276</v>
      </c>
      <c r="AK7" s="1884">
        <v>9450336</v>
      </c>
      <c r="AL7" s="244">
        <f>IF(AJ7=0,IF(AK7=0," "," 皆  減"),IF(AJ7=0," 皆  増",IF(ROUND((AJ7-AK7)/AK7*100,1)=0,"    0.0",ROUND((AJ7-AK7)/AK7*100,1))))</f>
        <v>-5.2</v>
      </c>
      <c r="AM7" s="112">
        <v>0</v>
      </c>
      <c r="AN7" s="1884">
        <v>0</v>
      </c>
      <c r="AO7" s="238">
        <v>0</v>
      </c>
      <c r="AP7" s="1331">
        <f t="shared" ref="AP7:AP15" si="1">SUM(C7,F7,I7,L7,O7,R7,U7,X7,AA7,AD7,AG7,AJ7,AM7)</f>
        <v>64594693</v>
      </c>
      <c r="AQ7" s="1884">
        <f t="shared" si="0"/>
        <v>66671485</v>
      </c>
      <c r="AR7" s="1332">
        <f>IF(AP7=0,IF(AQ7=0," "," 皆  減"),IF(AP7=0," 皆  増",IF(ROUND((AP7-AQ7)/AQ7*100,1)=0,"    0.0",ROUND((AP7-AQ7)/AQ7*100,1))))</f>
        <v>-3.1</v>
      </c>
    </row>
    <row r="8" spans="2:56" ht="33.75" customHeight="1" x14ac:dyDescent="0.15">
      <c r="B8" s="47" t="s">
        <v>5</v>
      </c>
      <c r="C8" s="29">
        <v>195855</v>
      </c>
      <c r="D8" s="1884">
        <v>209515</v>
      </c>
      <c r="E8" s="244">
        <f t="shared" ref="E8:E23" si="2">IF(C8=0,IF(D8=0," "," 皆  減"),IF(C8=0," 皆  増",IF(ROUND((C8-D8)/D8*100,1)=0,"    0.0",ROUND((C8-D8)/D8*100,1))))</f>
        <v>-6.5</v>
      </c>
      <c r="F8" s="1356">
        <v>2647452</v>
      </c>
      <c r="G8" s="1884">
        <v>1943249</v>
      </c>
      <c r="H8" s="244">
        <f t="shared" ref="H8:H23" si="3">IF(F8=0,IF(G8=0," "," 皆  減"),IF(F8=0," 皆  増",IF(ROUND((F8-G8)/G8*100,1)=0,"    0.0",ROUND((F8-G8)/G8*100,1))))</f>
        <v>36.200000000000003</v>
      </c>
      <c r="I8" s="112">
        <v>5805288</v>
      </c>
      <c r="J8" s="1884">
        <v>5492221</v>
      </c>
      <c r="K8" s="238">
        <f t="shared" ref="K8:K23" si="4">IF(I8=0,IF(J8=0," "," 皆  減"),IF(I8=0," 皆  増",IF(ROUND((I8-J8)/J8*100,1)=0,"    0.0",ROUND((I8-J8)/J8*100,1))))</f>
        <v>5.7</v>
      </c>
      <c r="L8" s="1355">
        <v>1091507</v>
      </c>
      <c r="M8" s="1884">
        <v>1122684</v>
      </c>
      <c r="N8" s="238">
        <f t="shared" ref="N8:N23" si="5">IF(L8=0,IF(M8=0," "," 皆  減"),IF(L8=0," 皆  増",IF(ROUND((L8-M8)/M8*100,1)=0,"    0.0",ROUND((L8-M8)/M8*100,1))))</f>
        <v>-2.8</v>
      </c>
      <c r="O8" s="1355">
        <v>89957</v>
      </c>
      <c r="P8" s="1884">
        <v>100003</v>
      </c>
      <c r="Q8" s="244">
        <f t="shared" ref="Q8:Q23" si="6">IF(O8=0,IF(P8=0," "," 皆  減"),IF(O8=0," 皆  増",IF(ROUND((O8-P8)/P8*100,1)=0,"    0.0",ROUND((O8-P8)/P8*100,1))))</f>
        <v>-10</v>
      </c>
      <c r="R8" s="112">
        <v>917784</v>
      </c>
      <c r="S8" s="1884">
        <v>929502</v>
      </c>
      <c r="T8" s="244">
        <f t="shared" ref="T8:T23" si="7">IF(R8=0,IF(S8=0," "," 皆  減"),IF(R8=0," 皆  増",IF(ROUND((R8-S8)/S8*100,1)=0,"    0.0",ROUND((R8-S8)/S8*100,1))))</f>
        <v>-1.3</v>
      </c>
      <c r="U8" s="112">
        <v>923339</v>
      </c>
      <c r="V8" s="1884">
        <v>1042636</v>
      </c>
      <c r="W8" s="238">
        <f t="shared" ref="W8:W23" si="8">IF(U8=0,IF(V8=0," "," 皆  減"),IF(U8=0," 皆  増",IF(ROUND((U8-V8)/V8*100,1)=0,"    0.0",ROUND((U8-V8)/V8*100,1))))</f>
        <v>-11.4</v>
      </c>
      <c r="X8" s="1355">
        <v>1587161</v>
      </c>
      <c r="Y8" s="1884">
        <v>1822721</v>
      </c>
      <c r="Z8" s="244">
        <f t="shared" ref="Z8:Z23" si="9">IF(X8=0,IF(Y8=0," "," 皆  減"),IF(X8=0," 皆  増",IF(ROUND((X8-Y8)/Y8*100,1)=0,"    0.0",ROUND((X8-Y8)/Y8*100,1))))</f>
        <v>-12.9</v>
      </c>
      <c r="AA8" s="112">
        <v>612296</v>
      </c>
      <c r="AB8" s="1884">
        <v>593030</v>
      </c>
      <c r="AC8" s="238">
        <f t="shared" ref="AC8:AC23" si="10">IF(AA8=0,IF(AB8=0," "," 皆  減"),IF(AA8=0," 皆  増",IF(ROUND((AA8-AB8)/AB8*100,1)=0,"    0.0",ROUND((AA8-AB8)/AB8*100,1))))</f>
        <v>3.2</v>
      </c>
      <c r="AD8" s="1355">
        <v>1918006</v>
      </c>
      <c r="AE8" s="1884">
        <v>3482383</v>
      </c>
      <c r="AF8" s="244">
        <f t="shared" ref="AF8:AF23" si="11">IF(AD8=0,IF(AE8=0," "," 皆  減"),IF(AD8=0," 皆  増",IF(ROUND((AD8-AE8)/AE8*100,1)=0,"    0.0",ROUND((AD8-AE8)/AE8*100,1))))</f>
        <v>-44.9</v>
      </c>
      <c r="AG8" s="112">
        <v>54913</v>
      </c>
      <c r="AH8" s="1884">
        <v>59733</v>
      </c>
      <c r="AI8" s="238">
        <f t="shared" ref="AI8:AI23" si="12">IF(AG8=0,IF(AH8=0," "," 皆  減"),IF(AG8=0," 皆  増",IF(ROUND((AG8-AH8)/AH8*100,1)=0,"    0.0",ROUND((AG8-AH8)/AH8*100,1))))</f>
        <v>-8.1</v>
      </c>
      <c r="AJ8" s="1355">
        <v>1514302</v>
      </c>
      <c r="AK8" s="1884">
        <v>1529096</v>
      </c>
      <c r="AL8" s="244">
        <f t="shared" ref="AL8:AL23" si="13">IF(AJ8=0,IF(AK8=0," "," 皆  減"),IF(AJ8=0," 皆  増",IF(ROUND((AJ8-AK8)/AK8*100,1)=0,"    0.0",ROUND((AJ8-AK8)/AK8*100,1))))</f>
        <v>-1</v>
      </c>
      <c r="AM8" s="112">
        <v>0</v>
      </c>
      <c r="AN8" s="1884">
        <v>0</v>
      </c>
      <c r="AO8" s="238">
        <v>0</v>
      </c>
      <c r="AP8" s="1331">
        <f t="shared" si="1"/>
        <v>17357860</v>
      </c>
      <c r="AQ8" s="1884">
        <f t="shared" si="0"/>
        <v>18326773</v>
      </c>
      <c r="AR8" s="1332">
        <f t="shared" ref="AR8:AR23" si="14">IF(AP8=0,IF(AQ8=0," "," 皆  減"),IF(AP8=0," 皆  増",IF(ROUND((AP8-AQ8)/AQ8*100,1)=0,"    0.0",ROUND((AP8-AQ8)/AQ8*100,1))))</f>
        <v>-5.3</v>
      </c>
    </row>
    <row r="9" spans="2:56" ht="33.75" customHeight="1" x14ac:dyDescent="0.15">
      <c r="B9" s="47" t="s">
        <v>6</v>
      </c>
      <c r="C9" s="29">
        <v>210984</v>
      </c>
      <c r="D9" s="1884">
        <v>211016</v>
      </c>
      <c r="E9" s="244" t="str">
        <f t="shared" si="2"/>
        <v xml:space="preserve">    0.0</v>
      </c>
      <c r="F9" s="1904">
        <v>3441155</v>
      </c>
      <c r="G9" s="1884">
        <v>3069016</v>
      </c>
      <c r="H9" s="244">
        <f t="shared" si="3"/>
        <v>12.1</v>
      </c>
      <c r="I9" s="112">
        <v>6687792</v>
      </c>
      <c r="J9" s="1884">
        <v>6498450</v>
      </c>
      <c r="K9" s="238">
        <f t="shared" si="4"/>
        <v>2.9</v>
      </c>
      <c r="L9" s="1355">
        <v>1634789</v>
      </c>
      <c r="M9" s="1884">
        <v>1796000</v>
      </c>
      <c r="N9" s="238">
        <f t="shared" si="5"/>
        <v>-9</v>
      </c>
      <c r="O9" s="1355">
        <v>55439</v>
      </c>
      <c r="P9" s="1884">
        <v>57044</v>
      </c>
      <c r="Q9" s="244">
        <f t="shared" si="6"/>
        <v>-2.8</v>
      </c>
      <c r="R9" s="112">
        <v>1344617</v>
      </c>
      <c r="S9" s="1884">
        <v>1167808</v>
      </c>
      <c r="T9" s="244">
        <f t="shared" si="7"/>
        <v>15.1</v>
      </c>
      <c r="U9" s="112">
        <v>1240005</v>
      </c>
      <c r="V9" s="1884">
        <v>1088060</v>
      </c>
      <c r="W9" s="238">
        <f t="shared" si="8"/>
        <v>14</v>
      </c>
      <c r="X9" s="1355">
        <v>2542433</v>
      </c>
      <c r="Y9" s="1884">
        <v>1916252</v>
      </c>
      <c r="Z9" s="244">
        <f t="shared" si="9"/>
        <v>32.700000000000003</v>
      </c>
      <c r="AA9" s="112">
        <v>628113</v>
      </c>
      <c r="AB9" s="1884">
        <v>731640</v>
      </c>
      <c r="AC9" s="238">
        <f t="shared" si="10"/>
        <v>-14.1</v>
      </c>
      <c r="AD9" s="1355">
        <v>2619985</v>
      </c>
      <c r="AE9" s="1884">
        <v>1815556</v>
      </c>
      <c r="AF9" s="244">
        <f t="shared" si="11"/>
        <v>44.3</v>
      </c>
      <c r="AG9" s="112">
        <v>296086</v>
      </c>
      <c r="AH9" s="1884">
        <v>198622</v>
      </c>
      <c r="AI9" s="238">
        <f t="shared" si="12"/>
        <v>49.1</v>
      </c>
      <c r="AJ9" s="1355">
        <v>2440865</v>
      </c>
      <c r="AK9" s="1884">
        <v>2392714</v>
      </c>
      <c r="AL9" s="244">
        <f t="shared" si="13"/>
        <v>2</v>
      </c>
      <c r="AM9" s="112">
        <v>0</v>
      </c>
      <c r="AN9" s="1884">
        <v>0</v>
      </c>
      <c r="AO9" s="238">
        <v>0</v>
      </c>
      <c r="AP9" s="1331">
        <f t="shared" si="1"/>
        <v>23142263</v>
      </c>
      <c r="AQ9" s="1884">
        <f t="shared" si="0"/>
        <v>20942178</v>
      </c>
      <c r="AR9" s="1332">
        <f t="shared" si="14"/>
        <v>10.5</v>
      </c>
    </row>
    <row r="10" spans="2:56" ht="33.75" customHeight="1" x14ac:dyDescent="0.15">
      <c r="B10" s="47" t="s">
        <v>7</v>
      </c>
      <c r="C10" s="29">
        <v>142893</v>
      </c>
      <c r="D10" s="1884">
        <v>150400</v>
      </c>
      <c r="E10" s="244">
        <f t="shared" si="2"/>
        <v>-5</v>
      </c>
      <c r="F10" s="1355">
        <v>1768675</v>
      </c>
      <c r="G10" s="1884">
        <v>1737618</v>
      </c>
      <c r="H10" s="244">
        <f t="shared" si="3"/>
        <v>1.8</v>
      </c>
      <c r="I10" s="112">
        <v>4463706</v>
      </c>
      <c r="J10" s="1884">
        <v>4315531</v>
      </c>
      <c r="K10" s="238">
        <f t="shared" si="4"/>
        <v>3.4</v>
      </c>
      <c r="L10" s="1355">
        <v>887048</v>
      </c>
      <c r="M10" s="1884">
        <v>831434</v>
      </c>
      <c r="N10" s="238">
        <f t="shared" si="5"/>
        <v>6.7</v>
      </c>
      <c r="O10" s="1355">
        <v>43960</v>
      </c>
      <c r="P10" s="1884">
        <v>41094</v>
      </c>
      <c r="Q10" s="244">
        <f t="shared" si="6"/>
        <v>7</v>
      </c>
      <c r="R10" s="112">
        <v>524302</v>
      </c>
      <c r="S10" s="1884">
        <v>454429</v>
      </c>
      <c r="T10" s="244">
        <f t="shared" si="7"/>
        <v>15.4</v>
      </c>
      <c r="U10" s="112">
        <v>745983</v>
      </c>
      <c r="V10" s="1884">
        <v>743477</v>
      </c>
      <c r="W10" s="238">
        <f t="shared" si="8"/>
        <v>0.3</v>
      </c>
      <c r="X10" s="1355">
        <v>1678875</v>
      </c>
      <c r="Y10" s="1897">
        <v>1393131</v>
      </c>
      <c r="Z10" s="244">
        <f t="shared" si="9"/>
        <v>20.5</v>
      </c>
      <c r="AA10" s="112">
        <v>458082</v>
      </c>
      <c r="AB10" s="1884">
        <v>440615</v>
      </c>
      <c r="AC10" s="238">
        <f t="shared" si="10"/>
        <v>4</v>
      </c>
      <c r="AD10" s="1355">
        <v>1072025</v>
      </c>
      <c r="AE10" s="1884">
        <v>1074454</v>
      </c>
      <c r="AF10" s="244">
        <f t="shared" si="11"/>
        <v>-0.2</v>
      </c>
      <c r="AG10" s="112">
        <v>2339</v>
      </c>
      <c r="AH10" s="1884">
        <v>4280</v>
      </c>
      <c r="AI10" s="238">
        <f t="shared" si="12"/>
        <v>-45.4</v>
      </c>
      <c r="AJ10" s="1355">
        <v>1018221</v>
      </c>
      <c r="AK10" s="1884">
        <v>1184722</v>
      </c>
      <c r="AL10" s="244">
        <f t="shared" si="13"/>
        <v>-14.1</v>
      </c>
      <c r="AM10" s="112">
        <v>0</v>
      </c>
      <c r="AN10" s="1884">
        <v>0</v>
      </c>
      <c r="AO10" s="238">
        <v>0</v>
      </c>
      <c r="AP10" s="1331">
        <f t="shared" si="1"/>
        <v>12806109</v>
      </c>
      <c r="AQ10" s="1884">
        <f t="shared" si="0"/>
        <v>12371185</v>
      </c>
      <c r="AR10" s="1332">
        <f t="shared" si="14"/>
        <v>3.5</v>
      </c>
    </row>
    <row r="11" spans="2:56" ht="33.75" customHeight="1" x14ac:dyDescent="0.15">
      <c r="B11" s="47" t="s">
        <v>8</v>
      </c>
      <c r="C11" s="29">
        <v>207601</v>
      </c>
      <c r="D11" s="1884">
        <v>194866</v>
      </c>
      <c r="E11" s="244">
        <f t="shared" si="2"/>
        <v>6.5</v>
      </c>
      <c r="F11" s="1355">
        <v>1788053</v>
      </c>
      <c r="G11" s="1884">
        <v>1855804</v>
      </c>
      <c r="H11" s="244">
        <f t="shared" si="3"/>
        <v>-3.7</v>
      </c>
      <c r="I11" s="112">
        <v>5519506</v>
      </c>
      <c r="J11" s="1884">
        <v>5520881</v>
      </c>
      <c r="K11" s="238" t="str">
        <f t="shared" si="4"/>
        <v xml:space="preserve">    0.0</v>
      </c>
      <c r="L11" s="1355">
        <v>1782696</v>
      </c>
      <c r="M11" s="1884">
        <v>1817761</v>
      </c>
      <c r="N11" s="238">
        <f t="shared" si="5"/>
        <v>-1.9</v>
      </c>
      <c r="O11" s="1355">
        <v>56688</v>
      </c>
      <c r="P11" s="1884">
        <v>53527</v>
      </c>
      <c r="Q11" s="244">
        <f t="shared" si="6"/>
        <v>5.9</v>
      </c>
      <c r="R11" s="112">
        <v>1261156</v>
      </c>
      <c r="S11" s="1884">
        <v>1284583</v>
      </c>
      <c r="T11" s="244">
        <f t="shared" si="7"/>
        <v>-1.8</v>
      </c>
      <c r="U11" s="112">
        <v>740982</v>
      </c>
      <c r="V11" s="1884">
        <v>680100</v>
      </c>
      <c r="W11" s="238">
        <f t="shared" si="8"/>
        <v>9</v>
      </c>
      <c r="X11" s="1355">
        <v>2994533</v>
      </c>
      <c r="Y11" s="1895">
        <v>2718917</v>
      </c>
      <c r="Z11" s="244">
        <f t="shared" si="9"/>
        <v>10.1</v>
      </c>
      <c r="AA11" s="112">
        <v>718845</v>
      </c>
      <c r="AB11" s="1884">
        <v>1026492</v>
      </c>
      <c r="AC11" s="238">
        <f t="shared" si="10"/>
        <v>-30</v>
      </c>
      <c r="AD11" s="1355">
        <v>2634327</v>
      </c>
      <c r="AE11" s="1886">
        <v>3271737</v>
      </c>
      <c r="AF11" s="244">
        <f t="shared" si="11"/>
        <v>-19.5</v>
      </c>
      <c r="AG11" s="112">
        <v>36039</v>
      </c>
      <c r="AH11" s="1884">
        <v>90650</v>
      </c>
      <c r="AI11" s="238">
        <f t="shared" si="12"/>
        <v>-60.2</v>
      </c>
      <c r="AJ11" s="1355">
        <v>2379171</v>
      </c>
      <c r="AK11" s="1884">
        <v>2290076</v>
      </c>
      <c r="AL11" s="244">
        <f t="shared" si="13"/>
        <v>3.9</v>
      </c>
      <c r="AM11" s="112">
        <v>0</v>
      </c>
      <c r="AN11" s="1884">
        <v>0</v>
      </c>
      <c r="AO11" s="238">
        <v>0</v>
      </c>
      <c r="AP11" s="1331">
        <f t="shared" si="1"/>
        <v>20119597</v>
      </c>
      <c r="AQ11" s="1884">
        <f t="shared" si="0"/>
        <v>20805394</v>
      </c>
      <c r="AR11" s="1332">
        <f t="shared" si="14"/>
        <v>-3.3</v>
      </c>
    </row>
    <row r="12" spans="2:56" ht="33.75" customHeight="1" x14ac:dyDescent="0.15">
      <c r="B12" s="48" t="s">
        <v>9</v>
      </c>
      <c r="C12" s="30">
        <v>199304</v>
      </c>
      <c r="D12" s="1884">
        <v>201157</v>
      </c>
      <c r="E12" s="244">
        <f t="shared" si="2"/>
        <v>-0.9</v>
      </c>
      <c r="F12" s="1355">
        <v>2061704</v>
      </c>
      <c r="G12" s="1885">
        <v>1924847</v>
      </c>
      <c r="H12" s="245">
        <f t="shared" si="3"/>
        <v>7.1</v>
      </c>
      <c r="I12" s="105">
        <v>6308451</v>
      </c>
      <c r="J12" s="1885">
        <v>6391129</v>
      </c>
      <c r="K12" s="239">
        <f t="shared" si="4"/>
        <v>-1.3</v>
      </c>
      <c r="L12" s="1355">
        <v>1934281</v>
      </c>
      <c r="M12" s="1885">
        <v>1854949</v>
      </c>
      <c r="N12" s="239">
        <f t="shared" si="5"/>
        <v>4.3</v>
      </c>
      <c r="O12" s="95">
        <v>44917</v>
      </c>
      <c r="P12" s="1884">
        <v>46119</v>
      </c>
      <c r="Q12" s="245">
        <f t="shared" si="6"/>
        <v>-2.6</v>
      </c>
      <c r="R12" s="105">
        <v>1234503</v>
      </c>
      <c r="S12" s="1885">
        <v>1128740</v>
      </c>
      <c r="T12" s="245">
        <f t="shared" si="7"/>
        <v>9.4</v>
      </c>
      <c r="U12" s="105">
        <v>619444</v>
      </c>
      <c r="V12" s="1885">
        <v>604704</v>
      </c>
      <c r="W12" s="239">
        <f t="shared" si="8"/>
        <v>2.4</v>
      </c>
      <c r="X12" s="95">
        <v>1656414</v>
      </c>
      <c r="Y12" s="1884">
        <v>1813632</v>
      </c>
      <c r="Z12" s="245">
        <f t="shared" si="9"/>
        <v>-8.6999999999999993</v>
      </c>
      <c r="AA12" s="105">
        <v>732422</v>
      </c>
      <c r="AB12" s="1885">
        <v>768177</v>
      </c>
      <c r="AC12" s="239">
        <f t="shared" si="10"/>
        <v>-4.7</v>
      </c>
      <c r="AD12" s="95">
        <v>2681950</v>
      </c>
      <c r="AE12" s="1895">
        <v>3171710</v>
      </c>
      <c r="AF12" s="245">
        <f t="shared" si="11"/>
        <v>-15.4</v>
      </c>
      <c r="AG12" s="105">
        <v>27578</v>
      </c>
      <c r="AH12" s="1885">
        <v>39188</v>
      </c>
      <c r="AI12" s="239">
        <f t="shared" si="12"/>
        <v>-29.6</v>
      </c>
      <c r="AJ12" s="1356">
        <v>2791269</v>
      </c>
      <c r="AK12" s="1884">
        <v>2752075</v>
      </c>
      <c r="AL12" s="245">
        <f t="shared" si="13"/>
        <v>1.4</v>
      </c>
      <c r="AM12" s="105">
        <v>0</v>
      </c>
      <c r="AN12" s="1885">
        <v>0</v>
      </c>
      <c r="AO12" s="239">
        <v>0</v>
      </c>
      <c r="AP12" s="1333">
        <f t="shared" si="1"/>
        <v>20292237</v>
      </c>
      <c r="AQ12" s="1885">
        <f t="shared" si="0"/>
        <v>20696427</v>
      </c>
      <c r="AR12" s="1334">
        <f t="shared" si="14"/>
        <v>-2</v>
      </c>
    </row>
    <row r="13" spans="2:56" ht="33.75" customHeight="1" x14ac:dyDescent="0.15">
      <c r="B13" s="47" t="s">
        <v>10</v>
      </c>
      <c r="C13" s="29">
        <v>172313</v>
      </c>
      <c r="D13" s="1884">
        <v>170997</v>
      </c>
      <c r="E13" s="244">
        <f t="shared" si="2"/>
        <v>0.8</v>
      </c>
      <c r="F13" s="1355">
        <v>1553584</v>
      </c>
      <c r="G13" s="1884">
        <v>1614039</v>
      </c>
      <c r="H13" s="244">
        <f t="shared" si="3"/>
        <v>-3.7</v>
      </c>
      <c r="I13" s="112">
        <v>6220304</v>
      </c>
      <c r="J13" s="1884">
        <v>5245283</v>
      </c>
      <c r="K13" s="238">
        <f t="shared" si="4"/>
        <v>18.600000000000001</v>
      </c>
      <c r="L13" s="1355">
        <v>874372</v>
      </c>
      <c r="M13" s="1884">
        <v>878051</v>
      </c>
      <c r="N13" s="238">
        <f t="shared" si="5"/>
        <v>-0.4</v>
      </c>
      <c r="O13" s="1355">
        <v>23394</v>
      </c>
      <c r="P13" s="1884">
        <v>28842</v>
      </c>
      <c r="Q13" s="244">
        <f t="shared" si="6"/>
        <v>-18.899999999999999</v>
      </c>
      <c r="R13" s="112">
        <v>912971</v>
      </c>
      <c r="S13" s="1884">
        <v>1008986</v>
      </c>
      <c r="T13" s="244">
        <f t="shared" si="7"/>
        <v>-9.5</v>
      </c>
      <c r="U13" s="112">
        <v>662514</v>
      </c>
      <c r="V13" s="1884">
        <v>725231</v>
      </c>
      <c r="W13" s="238">
        <f t="shared" si="8"/>
        <v>-8.6</v>
      </c>
      <c r="X13" s="1355">
        <v>1766018</v>
      </c>
      <c r="Y13" s="1884">
        <v>3353224</v>
      </c>
      <c r="Z13" s="244">
        <f t="shared" si="9"/>
        <v>-47.3</v>
      </c>
      <c r="AA13" s="112">
        <v>561174</v>
      </c>
      <c r="AB13" s="1884">
        <v>590246</v>
      </c>
      <c r="AC13" s="238">
        <f t="shared" si="10"/>
        <v>-4.9000000000000004</v>
      </c>
      <c r="AD13" s="1355">
        <v>2419267</v>
      </c>
      <c r="AE13" s="1884">
        <v>1734827</v>
      </c>
      <c r="AF13" s="244">
        <f t="shared" si="11"/>
        <v>39.5</v>
      </c>
      <c r="AG13" s="112">
        <v>48031</v>
      </c>
      <c r="AH13" s="1884">
        <v>102580</v>
      </c>
      <c r="AI13" s="238">
        <f t="shared" si="12"/>
        <v>-53.2</v>
      </c>
      <c r="AJ13" s="1357">
        <v>1376021</v>
      </c>
      <c r="AK13" s="1884">
        <v>1339699</v>
      </c>
      <c r="AL13" s="244">
        <f t="shared" si="13"/>
        <v>2.7</v>
      </c>
      <c r="AM13" s="112">
        <v>0</v>
      </c>
      <c r="AN13" s="1884">
        <v>0</v>
      </c>
      <c r="AO13" s="238">
        <v>0</v>
      </c>
      <c r="AP13" s="1331">
        <f t="shared" si="1"/>
        <v>16589963</v>
      </c>
      <c r="AQ13" s="1884">
        <f t="shared" si="0"/>
        <v>16792005</v>
      </c>
      <c r="AR13" s="1332">
        <f t="shared" si="14"/>
        <v>-1.2</v>
      </c>
    </row>
    <row r="14" spans="2:56" ht="33.75" customHeight="1" x14ac:dyDescent="0.15">
      <c r="B14" s="48" t="s">
        <v>17</v>
      </c>
      <c r="C14" s="30">
        <v>278021</v>
      </c>
      <c r="D14" s="1884">
        <v>236908</v>
      </c>
      <c r="E14" s="244">
        <f t="shared" si="2"/>
        <v>17.399999999999999</v>
      </c>
      <c r="F14" s="95">
        <v>5563238</v>
      </c>
      <c r="G14" s="1884">
        <v>4010378</v>
      </c>
      <c r="H14" s="245">
        <f t="shared" si="3"/>
        <v>38.700000000000003</v>
      </c>
      <c r="I14" s="105">
        <v>7881305</v>
      </c>
      <c r="J14" s="1885">
        <v>7676917</v>
      </c>
      <c r="K14" s="239">
        <f t="shared" si="4"/>
        <v>2.7</v>
      </c>
      <c r="L14" s="1355">
        <v>3284124</v>
      </c>
      <c r="M14" s="1897">
        <v>2842128</v>
      </c>
      <c r="N14" s="239">
        <f t="shared" si="5"/>
        <v>15.6</v>
      </c>
      <c r="O14" s="95">
        <v>45098</v>
      </c>
      <c r="P14" s="1884">
        <v>45112</v>
      </c>
      <c r="Q14" s="245" t="str">
        <f t="shared" si="6"/>
        <v xml:space="preserve">    0.0</v>
      </c>
      <c r="R14" s="105">
        <v>1719243</v>
      </c>
      <c r="S14" s="1885">
        <v>1665810</v>
      </c>
      <c r="T14" s="245">
        <f t="shared" si="7"/>
        <v>3.2</v>
      </c>
      <c r="U14" s="105">
        <v>1456679</v>
      </c>
      <c r="V14" s="1885">
        <v>1627818</v>
      </c>
      <c r="W14" s="239">
        <f t="shared" si="8"/>
        <v>-10.5</v>
      </c>
      <c r="X14" s="95">
        <v>4622230</v>
      </c>
      <c r="Y14" s="1884">
        <v>4875360</v>
      </c>
      <c r="Z14" s="245">
        <f t="shared" si="9"/>
        <v>-5.2</v>
      </c>
      <c r="AA14" s="105">
        <v>1083978</v>
      </c>
      <c r="AB14" s="1885">
        <v>1142855</v>
      </c>
      <c r="AC14" s="239">
        <f t="shared" si="10"/>
        <v>-5.2</v>
      </c>
      <c r="AD14" s="1355">
        <v>5531988</v>
      </c>
      <c r="AE14" s="1885">
        <v>3947526</v>
      </c>
      <c r="AF14" s="245">
        <f t="shared" si="11"/>
        <v>40.1</v>
      </c>
      <c r="AG14" s="105">
        <v>196567</v>
      </c>
      <c r="AH14" s="1885">
        <v>284089</v>
      </c>
      <c r="AI14" s="1907">
        <f t="shared" si="12"/>
        <v>-30.8</v>
      </c>
      <c r="AJ14" s="95">
        <v>4661924</v>
      </c>
      <c r="AK14" s="1884">
        <v>5150982</v>
      </c>
      <c r="AL14" s="245">
        <f t="shared" si="13"/>
        <v>-9.5</v>
      </c>
      <c r="AM14" s="105">
        <v>0</v>
      </c>
      <c r="AN14" s="1885">
        <v>0</v>
      </c>
      <c r="AO14" s="238">
        <v>0</v>
      </c>
      <c r="AP14" s="1333">
        <f t="shared" si="1"/>
        <v>36324395</v>
      </c>
      <c r="AQ14" s="1885">
        <f t="shared" si="0"/>
        <v>33505883</v>
      </c>
      <c r="AR14" s="1334">
        <f t="shared" si="14"/>
        <v>8.4</v>
      </c>
    </row>
    <row r="15" spans="2:56" ht="33.75" customHeight="1" thickBot="1" x14ac:dyDescent="0.2">
      <c r="B15" s="49" t="s">
        <v>20</v>
      </c>
      <c r="C15" s="32">
        <v>254436</v>
      </c>
      <c r="D15" s="1892">
        <v>280693</v>
      </c>
      <c r="E15" s="246">
        <f t="shared" si="2"/>
        <v>-9.4</v>
      </c>
      <c r="F15" s="1358">
        <v>4446013</v>
      </c>
      <c r="G15" s="1892">
        <v>5517801</v>
      </c>
      <c r="H15" s="246">
        <f t="shared" si="3"/>
        <v>-19.399999999999999</v>
      </c>
      <c r="I15" s="113">
        <v>13037063</v>
      </c>
      <c r="J15" s="1892">
        <v>12204541</v>
      </c>
      <c r="K15" s="240">
        <f t="shared" si="4"/>
        <v>6.8</v>
      </c>
      <c r="L15" s="1358">
        <v>4149126</v>
      </c>
      <c r="M15" s="1903">
        <v>3781256</v>
      </c>
      <c r="N15" s="240">
        <f t="shared" si="5"/>
        <v>9.6999999999999993</v>
      </c>
      <c r="O15" s="1358">
        <v>87161</v>
      </c>
      <c r="P15" s="1892">
        <v>87926</v>
      </c>
      <c r="Q15" s="246">
        <f t="shared" si="6"/>
        <v>-0.9</v>
      </c>
      <c r="R15" s="113">
        <v>768235</v>
      </c>
      <c r="S15" s="1892">
        <v>827925</v>
      </c>
      <c r="T15" s="246">
        <f t="shared" si="7"/>
        <v>-7.2</v>
      </c>
      <c r="U15" s="113">
        <v>1201775</v>
      </c>
      <c r="V15" s="1892">
        <v>1129900</v>
      </c>
      <c r="W15" s="240">
        <f t="shared" si="8"/>
        <v>6.4</v>
      </c>
      <c r="X15" s="1358">
        <v>5041237</v>
      </c>
      <c r="Y15" s="1892">
        <v>5073820</v>
      </c>
      <c r="Z15" s="246">
        <f t="shared" si="9"/>
        <v>-0.6</v>
      </c>
      <c r="AA15" s="113">
        <v>1186616</v>
      </c>
      <c r="AB15" s="1892">
        <v>1283734</v>
      </c>
      <c r="AC15" s="240">
        <f t="shared" si="10"/>
        <v>-7.6</v>
      </c>
      <c r="AD15" s="1358">
        <v>5147605</v>
      </c>
      <c r="AE15" s="1892">
        <v>4416157</v>
      </c>
      <c r="AF15" s="246">
        <f t="shared" si="11"/>
        <v>16.600000000000001</v>
      </c>
      <c r="AG15" s="113">
        <v>0</v>
      </c>
      <c r="AH15" s="1892">
        <v>41997</v>
      </c>
      <c r="AI15" s="239" t="str">
        <f t="shared" si="12"/>
        <v xml:space="preserve"> 皆  減</v>
      </c>
      <c r="AJ15" s="1358">
        <v>5846214</v>
      </c>
      <c r="AK15" s="1892">
        <v>5621664</v>
      </c>
      <c r="AL15" s="246">
        <f t="shared" si="13"/>
        <v>4</v>
      </c>
      <c r="AM15" s="113">
        <v>0</v>
      </c>
      <c r="AN15" s="1892">
        <v>0</v>
      </c>
      <c r="AO15" s="240">
        <v>0</v>
      </c>
      <c r="AP15" s="1335">
        <f t="shared" si="1"/>
        <v>41165481</v>
      </c>
      <c r="AQ15" s="1886">
        <f t="shared" si="0"/>
        <v>40267414</v>
      </c>
      <c r="AR15" s="1336">
        <f t="shared" si="14"/>
        <v>2.2000000000000002</v>
      </c>
    </row>
    <row r="16" spans="2:56" ht="33.75" customHeight="1" thickTop="1" thickBot="1" x14ac:dyDescent="0.2">
      <c r="B16" s="1337" t="s">
        <v>11</v>
      </c>
      <c r="C16" s="1338">
        <f>SUM(C6:C15)</f>
        <v>2842900</v>
      </c>
      <c r="D16" s="1887">
        <f>SUM(D6:D15)</f>
        <v>2857998</v>
      </c>
      <c r="E16" s="1340">
        <f t="shared" si="2"/>
        <v>-0.5</v>
      </c>
      <c r="F16" s="1359">
        <f>SUM(F6:F15)</f>
        <v>44049200</v>
      </c>
      <c r="G16" s="1887">
        <f>SUM(G6:G15)</f>
        <v>42323525</v>
      </c>
      <c r="H16" s="1340">
        <f t="shared" si="3"/>
        <v>4.0999999999999996</v>
      </c>
      <c r="I16" s="1341">
        <f>SUM(I6:I15)</f>
        <v>134867829</v>
      </c>
      <c r="J16" s="1887">
        <f>SUM(J6:J15)</f>
        <v>131300603</v>
      </c>
      <c r="K16" s="1339">
        <f t="shared" si="4"/>
        <v>2.7</v>
      </c>
      <c r="L16" s="1359">
        <f>SUM(L6:L15)</f>
        <v>30134366</v>
      </c>
      <c r="M16" s="1887">
        <f>SUM(M6:M15)</f>
        <v>29737952</v>
      </c>
      <c r="N16" s="1339">
        <f t="shared" si="5"/>
        <v>1.3</v>
      </c>
      <c r="O16" s="1359">
        <f>SUM(O6:O15)</f>
        <v>1870825</v>
      </c>
      <c r="P16" s="1887">
        <f>SUM(P6:P15)</f>
        <v>1197681</v>
      </c>
      <c r="Q16" s="1340">
        <f t="shared" si="6"/>
        <v>56.2</v>
      </c>
      <c r="R16" s="1341">
        <f>SUM(R6:R15)</f>
        <v>13937232</v>
      </c>
      <c r="S16" s="1887">
        <f>SUM(S6:S15)</f>
        <v>13989364</v>
      </c>
      <c r="T16" s="1340">
        <f t="shared" si="7"/>
        <v>-0.4</v>
      </c>
      <c r="U16" s="1341">
        <f>SUM(U6:U15)</f>
        <v>16218380</v>
      </c>
      <c r="V16" s="1887">
        <f>SUM(V6:V15)</f>
        <v>15530315</v>
      </c>
      <c r="W16" s="1339">
        <f t="shared" si="8"/>
        <v>4.4000000000000004</v>
      </c>
      <c r="X16" s="1359">
        <f>SUM(X6:X15)</f>
        <v>53835865</v>
      </c>
      <c r="Y16" s="1887">
        <f>SUM(Y6:Y15)</f>
        <v>58954479</v>
      </c>
      <c r="Z16" s="1340">
        <f t="shared" si="9"/>
        <v>-8.6999999999999993</v>
      </c>
      <c r="AA16" s="1341">
        <f>SUM(AA6:AA15)</f>
        <v>15255602</v>
      </c>
      <c r="AB16" s="1887">
        <f>SUM(AB6:AB15)</f>
        <v>14288380</v>
      </c>
      <c r="AC16" s="1339">
        <f t="shared" si="10"/>
        <v>6.8</v>
      </c>
      <c r="AD16" s="1359">
        <f>SUM(AD6:AD15)</f>
        <v>52133374</v>
      </c>
      <c r="AE16" s="1887">
        <f>SUM(AE6:AE15)</f>
        <v>47520789</v>
      </c>
      <c r="AF16" s="1340">
        <f t="shared" si="11"/>
        <v>9.6999999999999993</v>
      </c>
      <c r="AG16" s="1341">
        <f>SUM(AG6:AG15)</f>
        <v>837736</v>
      </c>
      <c r="AH16" s="1887">
        <f>SUM(AH6:AH15)</f>
        <v>1109539</v>
      </c>
      <c r="AI16" s="1339">
        <f t="shared" si="12"/>
        <v>-24.5</v>
      </c>
      <c r="AJ16" s="1359">
        <f>SUM(AJ6:AJ15)</f>
        <v>53067665</v>
      </c>
      <c r="AK16" s="1887">
        <f>SUM(AK6:AK15)</f>
        <v>54050199</v>
      </c>
      <c r="AL16" s="1340">
        <f t="shared" si="13"/>
        <v>-1.8</v>
      </c>
      <c r="AM16" s="1341">
        <f>SUM(AM6:AM15)</f>
        <v>0</v>
      </c>
      <c r="AN16" s="1887">
        <f>SUM(AN6:AN15)</f>
        <v>0</v>
      </c>
      <c r="AO16" s="1339">
        <v>0</v>
      </c>
      <c r="AP16" s="1342">
        <f>SUM(AP6:AP15)</f>
        <v>419050974</v>
      </c>
      <c r="AQ16" s="1887">
        <f>SUM(AQ6:AQ15)</f>
        <v>412860824</v>
      </c>
      <c r="AR16" s="1343">
        <f t="shared" si="14"/>
        <v>1.5</v>
      </c>
    </row>
    <row r="17" spans="2:44" ht="33.75" customHeight="1" thickTop="1" x14ac:dyDescent="0.15">
      <c r="B17" s="46" t="s">
        <v>12</v>
      </c>
      <c r="C17" s="28">
        <v>36151</v>
      </c>
      <c r="D17" s="1898">
        <v>31006</v>
      </c>
      <c r="E17" s="1905">
        <f t="shared" si="2"/>
        <v>16.600000000000001</v>
      </c>
      <c r="F17" s="1890">
        <v>294287</v>
      </c>
      <c r="G17" s="1883">
        <v>358646</v>
      </c>
      <c r="H17" s="872">
        <f t="shared" si="3"/>
        <v>-17.899999999999999</v>
      </c>
      <c r="I17" s="111">
        <v>493039</v>
      </c>
      <c r="J17" s="1883">
        <v>452765</v>
      </c>
      <c r="K17" s="237">
        <f t="shared" si="4"/>
        <v>8.9</v>
      </c>
      <c r="L17" s="1890">
        <v>81770</v>
      </c>
      <c r="M17" s="1883">
        <v>76388</v>
      </c>
      <c r="N17" s="237">
        <f t="shared" si="5"/>
        <v>7</v>
      </c>
      <c r="O17" s="1363">
        <v>0</v>
      </c>
      <c r="P17" s="1898">
        <v>0</v>
      </c>
      <c r="Q17" s="872">
        <v>0</v>
      </c>
      <c r="R17" s="111">
        <v>47618</v>
      </c>
      <c r="S17" s="1883">
        <v>63747</v>
      </c>
      <c r="T17" s="872">
        <f t="shared" si="7"/>
        <v>-25.3</v>
      </c>
      <c r="U17" s="111">
        <v>10486</v>
      </c>
      <c r="V17" s="1883">
        <v>2881</v>
      </c>
      <c r="W17" s="237">
        <f t="shared" si="8"/>
        <v>264</v>
      </c>
      <c r="X17" s="1363">
        <v>617811</v>
      </c>
      <c r="Y17" s="1898">
        <v>299203</v>
      </c>
      <c r="Z17" s="872">
        <f t="shared" si="9"/>
        <v>106.5</v>
      </c>
      <c r="AA17" s="111">
        <v>47244</v>
      </c>
      <c r="AB17" s="1883">
        <v>46382</v>
      </c>
      <c r="AC17" s="237">
        <f t="shared" si="10"/>
        <v>1.9</v>
      </c>
      <c r="AD17" s="1363">
        <v>199042</v>
      </c>
      <c r="AE17" s="1896">
        <v>235070</v>
      </c>
      <c r="AF17" s="872">
        <f t="shared" si="11"/>
        <v>-15.3</v>
      </c>
      <c r="AG17" s="111">
        <v>0</v>
      </c>
      <c r="AH17" s="1883">
        <v>0</v>
      </c>
      <c r="AI17" s="237">
        <v>0</v>
      </c>
      <c r="AJ17" s="1890">
        <v>159391</v>
      </c>
      <c r="AK17" s="1883">
        <v>155132</v>
      </c>
      <c r="AL17" s="872">
        <f t="shared" si="13"/>
        <v>2.7</v>
      </c>
      <c r="AM17" s="111">
        <v>0</v>
      </c>
      <c r="AN17" s="1883">
        <v>0</v>
      </c>
      <c r="AO17" s="237">
        <v>0</v>
      </c>
      <c r="AP17" s="1329">
        <f t="shared" ref="AP17:AP21" si="15">SUM(C17,F17,I17,L17,O17,R17,U17,X17,AA17,AD17,AG17,AJ17,AM17)</f>
        <v>1986839</v>
      </c>
      <c r="AQ17" s="1888">
        <f t="shared" ref="AQ17:AQ21" si="16">SUM(D17,G17,J17,M17,P17,S17,V17,Y17,AB17,AE17,AH17,AK17,AN17)</f>
        <v>1721220</v>
      </c>
      <c r="AR17" s="1330">
        <f t="shared" si="14"/>
        <v>15.4</v>
      </c>
    </row>
    <row r="18" spans="2:44" ht="33.75" customHeight="1" x14ac:dyDescent="0.15">
      <c r="B18" s="47" t="s">
        <v>13</v>
      </c>
      <c r="C18" s="29">
        <v>95531</v>
      </c>
      <c r="D18" s="1884">
        <v>93453</v>
      </c>
      <c r="E18" s="244">
        <f t="shared" si="2"/>
        <v>2.2000000000000002</v>
      </c>
      <c r="F18" s="1355">
        <v>865786</v>
      </c>
      <c r="G18" s="1884">
        <v>950298</v>
      </c>
      <c r="H18" s="244">
        <f t="shared" si="3"/>
        <v>-8.9</v>
      </c>
      <c r="I18" s="112">
        <v>2974854</v>
      </c>
      <c r="J18" s="1884">
        <v>2973348</v>
      </c>
      <c r="K18" s="238">
        <f t="shared" si="4"/>
        <v>0.1</v>
      </c>
      <c r="L18" s="1355">
        <v>1089943</v>
      </c>
      <c r="M18" s="1884">
        <v>1014505</v>
      </c>
      <c r="N18" s="238">
        <f t="shared" si="5"/>
        <v>7.4</v>
      </c>
      <c r="O18" s="1355">
        <v>40754</v>
      </c>
      <c r="P18" s="1884">
        <v>41063</v>
      </c>
      <c r="Q18" s="244">
        <f t="shared" si="6"/>
        <v>-0.8</v>
      </c>
      <c r="R18" s="112">
        <v>446873</v>
      </c>
      <c r="S18" s="1884">
        <v>627582</v>
      </c>
      <c r="T18" s="244">
        <f t="shared" si="7"/>
        <v>-28.8</v>
      </c>
      <c r="U18" s="112">
        <v>329027</v>
      </c>
      <c r="V18" s="1884">
        <v>525629</v>
      </c>
      <c r="W18" s="238">
        <f t="shared" si="8"/>
        <v>-37.4</v>
      </c>
      <c r="X18" s="1355">
        <v>1487517</v>
      </c>
      <c r="Y18" s="1884">
        <v>1383360</v>
      </c>
      <c r="Z18" s="244">
        <f t="shared" si="9"/>
        <v>7.5</v>
      </c>
      <c r="AA18" s="112">
        <v>318971</v>
      </c>
      <c r="AB18" s="1884">
        <v>334374</v>
      </c>
      <c r="AC18" s="238">
        <f t="shared" si="10"/>
        <v>-4.5999999999999996</v>
      </c>
      <c r="AD18" s="1355">
        <v>872983</v>
      </c>
      <c r="AE18" s="1895">
        <v>851753</v>
      </c>
      <c r="AF18" s="244">
        <f t="shared" si="11"/>
        <v>2.5</v>
      </c>
      <c r="AG18" s="112">
        <v>9961</v>
      </c>
      <c r="AH18" s="1884">
        <v>33147</v>
      </c>
      <c r="AI18" s="238">
        <f t="shared" si="12"/>
        <v>-69.900000000000006</v>
      </c>
      <c r="AJ18" s="1355">
        <v>971430</v>
      </c>
      <c r="AK18" s="1884">
        <v>976169</v>
      </c>
      <c r="AL18" s="244">
        <f t="shared" si="13"/>
        <v>-0.5</v>
      </c>
      <c r="AM18" s="112">
        <v>0</v>
      </c>
      <c r="AN18" s="1884">
        <v>0</v>
      </c>
      <c r="AO18" s="238">
        <v>0</v>
      </c>
      <c r="AP18" s="1331">
        <f t="shared" si="15"/>
        <v>9503630</v>
      </c>
      <c r="AQ18" s="1884">
        <f t="shared" si="16"/>
        <v>9804681</v>
      </c>
      <c r="AR18" s="1332">
        <f t="shared" si="14"/>
        <v>-3.1</v>
      </c>
    </row>
    <row r="19" spans="2:44" ht="33.75" customHeight="1" x14ac:dyDescent="0.15">
      <c r="B19" s="48" t="s">
        <v>14</v>
      </c>
      <c r="C19" s="34">
        <v>122908</v>
      </c>
      <c r="D19" s="1884">
        <v>121875</v>
      </c>
      <c r="E19" s="244">
        <f t="shared" si="2"/>
        <v>0.8</v>
      </c>
      <c r="F19" s="1360">
        <v>1578350</v>
      </c>
      <c r="G19" s="1884">
        <v>1423126</v>
      </c>
      <c r="H19" s="247">
        <f t="shared" si="3"/>
        <v>10.9</v>
      </c>
      <c r="I19" s="114">
        <v>3339003</v>
      </c>
      <c r="J19" s="1886">
        <v>3384906</v>
      </c>
      <c r="K19" s="241">
        <f t="shared" si="4"/>
        <v>-1.4</v>
      </c>
      <c r="L19" s="1355">
        <v>467116</v>
      </c>
      <c r="M19" s="1886">
        <v>425310</v>
      </c>
      <c r="N19" s="241">
        <f t="shared" si="5"/>
        <v>9.8000000000000007</v>
      </c>
      <c r="O19" s="1360">
        <v>31747</v>
      </c>
      <c r="P19" s="1884">
        <v>31797</v>
      </c>
      <c r="Q19" s="247">
        <f t="shared" si="6"/>
        <v>-0.2</v>
      </c>
      <c r="R19" s="114">
        <v>746195</v>
      </c>
      <c r="S19" s="1886">
        <v>763803</v>
      </c>
      <c r="T19" s="247">
        <f t="shared" si="7"/>
        <v>-2.2999999999999998</v>
      </c>
      <c r="U19" s="114">
        <v>1089025</v>
      </c>
      <c r="V19" s="1886">
        <v>1100768</v>
      </c>
      <c r="W19" s="241">
        <f t="shared" si="8"/>
        <v>-1.1000000000000001</v>
      </c>
      <c r="X19" s="1360">
        <v>1430715</v>
      </c>
      <c r="Y19" s="1884">
        <v>1689924</v>
      </c>
      <c r="Z19" s="247">
        <f t="shared" si="9"/>
        <v>-15.3</v>
      </c>
      <c r="AA19" s="114">
        <v>431738</v>
      </c>
      <c r="AB19" s="1886">
        <v>474341</v>
      </c>
      <c r="AC19" s="241">
        <f t="shared" si="10"/>
        <v>-9</v>
      </c>
      <c r="AD19" s="1360">
        <v>1503126</v>
      </c>
      <c r="AE19" s="1884">
        <v>768249</v>
      </c>
      <c r="AF19" s="247">
        <f t="shared" si="11"/>
        <v>95.7</v>
      </c>
      <c r="AG19" s="114">
        <v>22135</v>
      </c>
      <c r="AH19" s="1886">
        <v>17208</v>
      </c>
      <c r="AI19" s="241">
        <f t="shared" si="12"/>
        <v>28.6</v>
      </c>
      <c r="AJ19" s="1360">
        <v>1628839</v>
      </c>
      <c r="AK19" s="1884">
        <v>1738268</v>
      </c>
      <c r="AL19" s="247">
        <f t="shared" si="13"/>
        <v>-6.3</v>
      </c>
      <c r="AM19" s="114">
        <v>0</v>
      </c>
      <c r="AN19" s="1886">
        <v>0</v>
      </c>
      <c r="AO19" s="241">
        <v>0</v>
      </c>
      <c r="AP19" s="1344">
        <f t="shared" si="15"/>
        <v>12390897</v>
      </c>
      <c r="AQ19" s="1886">
        <f t="shared" si="16"/>
        <v>11939575</v>
      </c>
      <c r="AR19" s="1336">
        <f t="shared" si="14"/>
        <v>3.8</v>
      </c>
    </row>
    <row r="20" spans="2:44" ht="33.75" customHeight="1" x14ac:dyDescent="0.15">
      <c r="B20" s="47" t="s">
        <v>15</v>
      </c>
      <c r="C20" s="29">
        <v>134636</v>
      </c>
      <c r="D20" s="1884">
        <v>133634</v>
      </c>
      <c r="E20" s="244">
        <f t="shared" si="2"/>
        <v>0.7</v>
      </c>
      <c r="F20" s="1355">
        <v>1116333</v>
      </c>
      <c r="G20" s="1884">
        <v>1659608</v>
      </c>
      <c r="H20" s="244">
        <f t="shared" si="3"/>
        <v>-32.700000000000003</v>
      </c>
      <c r="I20" s="112">
        <v>3714091</v>
      </c>
      <c r="J20" s="1884">
        <v>3173600</v>
      </c>
      <c r="K20" s="238">
        <f t="shared" si="4"/>
        <v>17</v>
      </c>
      <c r="L20" s="1356">
        <v>606190</v>
      </c>
      <c r="M20" s="1884">
        <v>635118</v>
      </c>
      <c r="N20" s="238">
        <f t="shared" si="5"/>
        <v>-4.5999999999999996</v>
      </c>
      <c r="O20" s="1355">
        <v>28115</v>
      </c>
      <c r="P20" s="1884">
        <v>29925</v>
      </c>
      <c r="Q20" s="244">
        <f t="shared" si="6"/>
        <v>-6</v>
      </c>
      <c r="R20" s="112">
        <v>719869</v>
      </c>
      <c r="S20" s="1884">
        <v>628239</v>
      </c>
      <c r="T20" s="244">
        <f t="shared" si="7"/>
        <v>14.6</v>
      </c>
      <c r="U20" s="112">
        <v>788813</v>
      </c>
      <c r="V20" s="1884">
        <v>569598</v>
      </c>
      <c r="W20" s="238">
        <f t="shared" si="8"/>
        <v>38.5</v>
      </c>
      <c r="X20" s="1355">
        <v>1341093</v>
      </c>
      <c r="Y20" s="1884">
        <v>1065503</v>
      </c>
      <c r="Z20" s="244">
        <f t="shared" si="9"/>
        <v>25.9</v>
      </c>
      <c r="AA20" s="112">
        <v>380317</v>
      </c>
      <c r="AB20" s="1884">
        <v>341934</v>
      </c>
      <c r="AC20" s="238">
        <f t="shared" si="10"/>
        <v>11.2</v>
      </c>
      <c r="AD20" s="1355">
        <v>2113397</v>
      </c>
      <c r="AE20" s="1884">
        <v>1598318</v>
      </c>
      <c r="AF20" s="244">
        <f t="shared" si="11"/>
        <v>32.200000000000003</v>
      </c>
      <c r="AG20" s="112">
        <v>0</v>
      </c>
      <c r="AH20" s="1884">
        <v>99825</v>
      </c>
      <c r="AI20" s="241" t="str">
        <f t="shared" si="12"/>
        <v xml:space="preserve"> 皆  減</v>
      </c>
      <c r="AJ20" s="1355">
        <v>1382128</v>
      </c>
      <c r="AK20" s="1884">
        <v>1409562</v>
      </c>
      <c r="AL20" s="244">
        <f t="shared" si="13"/>
        <v>-1.9</v>
      </c>
      <c r="AM20" s="112">
        <v>0</v>
      </c>
      <c r="AN20" s="1884">
        <v>0</v>
      </c>
      <c r="AO20" s="238">
        <v>0</v>
      </c>
      <c r="AP20" s="1331">
        <f t="shared" si="15"/>
        <v>12324982</v>
      </c>
      <c r="AQ20" s="1884">
        <f t="shared" si="16"/>
        <v>11344864</v>
      </c>
      <c r="AR20" s="1332">
        <f t="shared" si="14"/>
        <v>8.6</v>
      </c>
    </row>
    <row r="21" spans="2:44" ht="33.75" customHeight="1" thickBot="1" x14ac:dyDescent="0.2">
      <c r="B21" s="50" t="s">
        <v>16</v>
      </c>
      <c r="C21" s="35">
        <v>93560</v>
      </c>
      <c r="D21" s="1892">
        <v>91147</v>
      </c>
      <c r="E21" s="246">
        <f t="shared" si="2"/>
        <v>2.6</v>
      </c>
      <c r="F21" s="1358">
        <v>1800381</v>
      </c>
      <c r="G21" s="1893">
        <v>1711415</v>
      </c>
      <c r="H21" s="248">
        <f t="shared" si="3"/>
        <v>5.2</v>
      </c>
      <c r="I21" s="115">
        <v>1870006</v>
      </c>
      <c r="J21" s="1893">
        <v>1936459</v>
      </c>
      <c r="K21" s="242">
        <f t="shared" si="4"/>
        <v>-3.4</v>
      </c>
      <c r="L21" s="1362">
        <v>1290223</v>
      </c>
      <c r="M21" s="1892">
        <v>1040285</v>
      </c>
      <c r="N21" s="242">
        <f t="shared" si="5"/>
        <v>24</v>
      </c>
      <c r="O21" s="1364">
        <v>7600</v>
      </c>
      <c r="P21" s="1892">
        <v>7870</v>
      </c>
      <c r="Q21" s="248">
        <f t="shared" si="6"/>
        <v>-3.4</v>
      </c>
      <c r="R21" s="115">
        <v>569676</v>
      </c>
      <c r="S21" s="1893">
        <v>511434</v>
      </c>
      <c r="T21" s="248">
        <f t="shared" si="7"/>
        <v>11.4</v>
      </c>
      <c r="U21" s="115">
        <v>479369</v>
      </c>
      <c r="V21" s="1893">
        <v>735226</v>
      </c>
      <c r="W21" s="242">
        <f t="shared" si="8"/>
        <v>-34.799999999999997</v>
      </c>
      <c r="X21" s="1364">
        <v>843249</v>
      </c>
      <c r="Y21" s="1892">
        <v>926442</v>
      </c>
      <c r="Z21" s="248">
        <f t="shared" si="9"/>
        <v>-9</v>
      </c>
      <c r="AA21" s="115">
        <v>277682</v>
      </c>
      <c r="AB21" s="1893">
        <v>352431</v>
      </c>
      <c r="AC21" s="242">
        <f t="shared" si="10"/>
        <v>-21.2</v>
      </c>
      <c r="AD21" s="1364">
        <v>519345</v>
      </c>
      <c r="AE21" s="1892">
        <v>1370298</v>
      </c>
      <c r="AF21" s="248">
        <f t="shared" si="11"/>
        <v>-62.1</v>
      </c>
      <c r="AG21" s="115">
        <v>79755</v>
      </c>
      <c r="AH21" s="1893">
        <v>130800</v>
      </c>
      <c r="AI21" s="242">
        <f t="shared" si="12"/>
        <v>-39</v>
      </c>
      <c r="AJ21" s="1364">
        <v>1062199</v>
      </c>
      <c r="AK21" s="1892">
        <v>1043919</v>
      </c>
      <c r="AL21" s="248">
        <f t="shared" si="13"/>
        <v>1.8</v>
      </c>
      <c r="AM21" s="115">
        <v>0</v>
      </c>
      <c r="AN21" s="1893">
        <v>0</v>
      </c>
      <c r="AO21" s="242">
        <v>0</v>
      </c>
      <c r="AP21" s="1345">
        <f t="shared" si="15"/>
        <v>8893045</v>
      </c>
      <c r="AQ21" s="1886">
        <f t="shared" si="16"/>
        <v>9857726</v>
      </c>
      <c r="AR21" s="1336">
        <f t="shared" si="14"/>
        <v>-9.8000000000000007</v>
      </c>
    </row>
    <row r="22" spans="2:44" ht="33.75" customHeight="1" thickTop="1" thickBot="1" x14ac:dyDescent="0.2">
      <c r="B22" s="1337" t="s">
        <v>25</v>
      </c>
      <c r="C22" s="1338">
        <f>SUM(C17:C21)</f>
        <v>482786</v>
      </c>
      <c r="D22" s="1887">
        <f>SUM(D17:D21)</f>
        <v>471115</v>
      </c>
      <c r="E22" s="1340">
        <f t="shared" si="2"/>
        <v>2.5</v>
      </c>
      <c r="F22" s="1359">
        <f>SUM(F17:F21)</f>
        <v>5655137</v>
      </c>
      <c r="G22" s="1887">
        <f>SUM(G17:G21)</f>
        <v>6103093</v>
      </c>
      <c r="H22" s="1340">
        <f t="shared" si="3"/>
        <v>-7.3</v>
      </c>
      <c r="I22" s="1341">
        <f>SUM(I17:I21)</f>
        <v>12390993</v>
      </c>
      <c r="J22" s="1887">
        <f>SUM(J17:J21)</f>
        <v>11921078</v>
      </c>
      <c r="K22" s="1339">
        <f t="shared" si="4"/>
        <v>3.9</v>
      </c>
      <c r="L22" s="1359">
        <f>SUM(L17:L21)</f>
        <v>3535242</v>
      </c>
      <c r="M22" s="1887">
        <f>SUM(M17:M21)</f>
        <v>3191606</v>
      </c>
      <c r="N22" s="1339">
        <f t="shared" si="5"/>
        <v>10.8</v>
      </c>
      <c r="O22" s="1359">
        <f>SUM(O17:O21)</f>
        <v>108216</v>
      </c>
      <c r="P22" s="1887">
        <f>SUM(P17:P21)</f>
        <v>110655</v>
      </c>
      <c r="Q22" s="1340">
        <f t="shared" si="6"/>
        <v>-2.2000000000000002</v>
      </c>
      <c r="R22" s="1341">
        <f>SUM(R17:R21)</f>
        <v>2530231</v>
      </c>
      <c r="S22" s="1887">
        <f>SUM(S17:S21)</f>
        <v>2594805</v>
      </c>
      <c r="T22" s="1340">
        <f t="shared" si="7"/>
        <v>-2.5</v>
      </c>
      <c r="U22" s="1341">
        <f>SUM(U17:U21)</f>
        <v>2696720</v>
      </c>
      <c r="V22" s="1887">
        <f>SUM(V17:V21)</f>
        <v>2934102</v>
      </c>
      <c r="W22" s="1339">
        <f t="shared" si="8"/>
        <v>-8.1</v>
      </c>
      <c r="X22" s="1359">
        <f>SUM(X17:X21)</f>
        <v>5720385</v>
      </c>
      <c r="Y22" s="1887">
        <f>SUM(Y17:Y21)</f>
        <v>5364432</v>
      </c>
      <c r="Z22" s="1340">
        <f t="shared" si="9"/>
        <v>6.6</v>
      </c>
      <c r="AA22" s="1341">
        <f>SUM(AA17:AA21)</f>
        <v>1455952</v>
      </c>
      <c r="AB22" s="1887">
        <f>SUM(AB17:AB21)</f>
        <v>1549462</v>
      </c>
      <c r="AC22" s="1339">
        <f t="shared" si="10"/>
        <v>-6</v>
      </c>
      <c r="AD22" s="1359">
        <f>SUM(AD17:AD21)</f>
        <v>5207893</v>
      </c>
      <c r="AE22" s="1887">
        <f>SUM(AE17:AE21)</f>
        <v>4823688</v>
      </c>
      <c r="AF22" s="1340">
        <f t="shared" si="11"/>
        <v>8</v>
      </c>
      <c r="AG22" s="1341">
        <f>SUM(AG17:AG21)</f>
        <v>111851</v>
      </c>
      <c r="AH22" s="1887">
        <f>SUM(AH17:AH21)</f>
        <v>280980</v>
      </c>
      <c r="AI22" s="1339">
        <f t="shared" si="12"/>
        <v>-60.2</v>
      </c>
      <c r="AJ22" s="1359">
        <f>SUM(AJ17:AJ21)</f>
        <v>5203987</v>
      </c>
      <c r="AK22" s="1887">
        <f>SUM(AK17:AK21)</f>
        <v>5323050</v>
      </c>
      <c r="AL22" s="1340">
        <f t="shared" si="13"/>
        <v>-2.2000000000000002</v>
      </c>
      <c r="AM22" s="1341">
        <f>SUM(AM17:AM21)</f>
        <v>0</v>
      </c>
      <c r="AN22" s="1887">
        <f>SUM(AN17:AN21)</f>
        <v>0</v>
      </c>
      <c r="AO22" s="1339">
        <v>0</v>
      </c>
      <c r="AP22" s="1342">
        <f>SUM(AP17:AP21)</f>
        <v>45099393</v>
      </c>
      <c r="AQ22" s="1887">
        <f>SUM(AQ17:AQ21)</f>
        <v>44668066</v>
      </c>
      <c r="AR22" s="1343">
        <f t="shared" si="14"/>
        <v>1</v>
      </c>
    </row>
    <row r="23" spans="2:44" ht="33.75" customHeight="1" thickTop="1" thickBot="1" x14ac:dyDescent="0.2">
      <c r="B23" s="1346" t="s">
        <v>18</v>
      </c>
      <c r="C23" s="1347">
        <f>SUM(C16,C22)</f>
        <v>3325686</v>
      </c>
      <c r="D23" s="1899">
        <f>SUM(D16,D22)</f>
        <v>3329113</v>
      </c>
      <c r="E23" s="1906">
        <f t="shared" si="2"/>
        <v>-0.1</v>
      </c>
      <c r="F23" s="1361">
        <f>SUM(F16,F22)</f>
        <v>49704337</v>
      </c>
      <c r="G23" s="1899">
        <f>SUM(G16,G22)</f>
        <v>48426618</v>
      </c>
      <c r="H23" s="1349">
        <f t="shared" si="3"/>
        <v>2.6</v>
      </c>
      <c r="I23" s="1350">
        <f>SUM(I16,I22)</f>
        <v>147258822</v>
      </c>
      <c r="J23" s="1889">
        <f>SUM(J16,J22)</f>
        <v>143221681</v>
      </c>
      <c r="K23" s="1348">
        <f t="shared" si="4"/>
        <v>2.8</v>
      </c>
      <c r="L23" s="1361">
        <f>SUM(L16,L22)</f>
        <v>33669608</v>
      </c>
      <c r="M23" s="1899">
        <f>SUM(M16,M22)</f>
        <v>32929558</v>
      </c>
      <c r="N23" s="1348">
        <f t="shared" si="5"/>
        <v>2.2000000000000002</v>
      </c>
      <c r="O23" s="1361">
        <f>SUM(O16,O22)</f>
        <v>1979041</v>
      </c>
      <c r="P23" s="1899">
        <f>SUM(P16,P22)</f>
        <v>1308336</v>
      </c>
      <c r="Q23" s="1349">
        <f t="shared" si="6"/>
        <v>51.3</v>
      </c>
      <c r="R23" s="1350">
        <f>SUM(R16,R22)</f>
        <v>16467463</v>
      </c>
      <c r="S23" s="1889">
        <f>SUM(S16,S22)</f>
        <v>16584169</v>
      </c>
      <c r="T23" s="1349">
        <f t="shared" si="7"/>
        <v>-0.7</v>
      </c>
      <c r="U23" s="1350">
        <f>SUM(U16,U22)</f>
        <v>18915100</v>
      </c>
      <c r="V23" s="1889">
        <f>SUM(V16,V22)</f>
        <v>18464417</v>
      </c>
      <c r="W23" s="1348">
        <f t="shared" si="8"/>
        <v>2.4</v>
      </c>
      <c r="X23" s="1361">
        <f>SUM(X16,X22)</f>
        <v>59556250</v>
      </c>
      <c r="Y23" s="1899">
        <f>SUM(Y16,Y22)</f>
        <v>64318911</v>
      </c>
      <c r="Z23" s="1349">
        <f t="shared" si="9"/>
        <v>-7.4</v>
      </c>
      <c r="AA23" s="1350">
        <f>SUM(AA16,AA22)</f>
        <v>16711554</v>
      </c>
      <c r="AB23" s="1889">
        <f>SUM(AB16,AB22)</f>
        <v>15837842</v>
      </c>
      <c r="AC23" s="1348">
        <f t="shared" si="10"/>
        <v>5.5</v>
      </c>
      <c r="AD23" s="1891">
        <f>SUM(AD16,AD22)</f>
        <v>57341267</v>
      </c>
      <c r="AE23" s="1889">
        <f>SUM(AE16,AE22)</f>
        <v>52344477</v>
      </c>
      <c r="AF23" s="1349">
        <f t="shared" si="11"/>
        <v>9.5</v>
      </c>
      <c r="AG23" s="1350">
        <f>SUM(AG16,AG22)</f>
        <v>949587</v>
      </c>
      <c r="AH23" s="1889">
        <f>SUM(AH16,AH22)</f>
        <v>1390519</v>
      </c>
      <c r="AI23" s="1348">
        <f t="shared" si="12"/>
        <v>-31.7</v>
      </c>
      <c r="AJ23" s="1891">
        <f>SUM(AJ16,AJ22)</f>
        <v>58271652</v>
      </c>
      <c r="AK23" s="1889">
        <f>SUM(AK16,AK22)</f>
        <v>59373249</v>
      </c>
      <c r="AL23" s="1349">
        <f t="shared" si="13"/>
        <v>-1.9</v>
      </c>
      <c r="AM23" s="1350">
        <f>SUM(AM16,AM22)</f>
        <v>0</v>
      </c>
      <c r="AN23" s="1889">
        <f>SUM(AN16,AN22)</f>
        <v>0</v>
      </c>
      <c r="AO23" s="1348">
        <v>0</v>
      </c>
      <c r="AP23" s="1351">
        <f>SUM(AP16,AP22)</f>
        <v>464150367</v>
      </c>
      <c r="AQ23" s="1889">
        <f>SUM(AQ16,AQ22)</f>
        <v>457528890</v>
      </c>
      <c r="AR23" s="1352">
        <f t="shared" si="14"/>
        <v>1.4</v>
      </c>
    </row>
    <row r="24" spans="2:44" ht="3.75" customHeight="1" x14ac:dyDescent="0.15">
      <c r="AO24" s="13">
        <v>0</v>
      </c>
    </row>
    <row r="25" spans="2:44" x14ac:dyDescent="0.15">
      <c r="B25" s="56"/>
    </row>
    <row r="26" spans="2:44" ht="15" customHeight="1" x14ac:dyDescent="0.15"/>
    <row r="27" spans="2:44" ht="15" customHeight="1" x14ac:dyDescent="0.15">
      <c r="AP27" s="105"/>
      <c r="AQ27" s="105"/>
      <c r="AR27" s="105"/>
    </row>
    <row r="28" spans="2:44" ht="15" customHeight="1" x14ac:dyDescent="0.15"/>
    <row r="29" spans="2:44" ht="15" customHeight="1" x14ac:dyDescent="0.15"/>
    <row r="30" spans="2:44" ht="15" customHeight="1" x14ac:dyDescent="0.15"/>
    <row r="31" spans="2:44" ht="15" customHeight="1" x14ac:dyDescent="0.15"/>
    <row r="32" spans="2:44" ht="15" customHeight="1" x14ac:dyDescent="0.15"/>
    <row r="33" spans="2:51" ht="15" customHeight="1" x14ac:dyDescent="0.15"/>
    <row r="34" spans="2:51" ht="15" customHeight="1" x14ac:dyDescent="0.15"/>
    <row r="35" spans="2:51" ht="15" customHeight="1" x14ac:dyDescent="0.15"/>
    <row r="36" spans="2:51" ht="15" customHeight="1" x14ac:dyDescent="0.15"/>
    <row r="37" spans="2:51" ht="15" customHeight="1" x14ac:dyDescent="0.15">
      <c r="B37" s="1960"/>
      <c r="C37" s="1960"/>
      <c r="D37" s="1960"/>
      <c r="E37" s="1960"/>
      <c r="F37" s="1960"/>
      <c r="G37" s="1960"/>
      <c r="H37" s="1960"/>
      <c r="I37" s="1960"/>
      <c r="J37" s="1960"/>
      <c r="K37" s="1960"/>
      <c r="L37" s="1960"/>
      <c r="M37" s="1960"/>
      <c r="N37" s="1960"/>
      <c r="O37" s="1960"/>
      <c r="P37" s="1960"/>
      <c r="Q37" s="1960"/>
      <c r="R37" s="1960"/>
      <c r="S37" s="1960"/>
      <c r="T37" s="1960"/>
      <c r="U37" s="1960"/>
      <c r="V37" s="1960"/>
      <c r="W37" s="1960"/>
      <c r="X37" s="1960"/>
      <c r="Y37" s="1960"/>
      <c r="Z37" s="1960"/>
      <c r="AA37" s="1960"/>
      <c r="AB37" s="1960"/>
      <c r="AC37" s="1960"/>
      <c r="AD37" s="1960"/>
      <c r="AE37" s="1960"/>
      <c r="AF37" s="1960"/>
      <c r="AG37" s="1960"/>
      <c r="AH37" s="1960"/>
      <c r="AI37" s="1960"/>
      <c r="AJ37" s="1960"/>
      <c r="AK37" s="1960"/>
      <c r="AL37" s="1960"/>
      <c r="AM37" s="1960"/>
      <c r="AN37" s="1960"/>
      <c r="AO37" s="1960"/>
      <c r="AP37" s="1960"/>
      <c r="AQ37" s="1960"/>
      <c r="AR37" s="1960"/>
      <c r="AS37" s="1960"/>
      <c r="AT37" s="1960"/>
      <c r="AU37" s="1960"/>
      <c r="AV37" s="1960"/>
      <c r="AW37" s="1960"/>
      <c r="AX37" s="1960"/>
      <c r="AY37" s="1960"/>
    </row>
    <row r="38" spans="2:51" ht="15" customHeight="1" x14ac:dyDescent="0.15"/>
    <row r="39" spans="2:51" ht="15" customHeight="1" x14ac:dyDescent="0.15"/>
    <row r="40" spans="2:51" ht="15" customHeight="1" x14ac:dyDescent="0.15"/>
    <row r="41" spans="2:51" ht="15" customHeight="1" x14ac:dyDescent="0.15"/>
    <row r="42" spans="2:51" ht="15" customHeight="1" x14ac:dyDescent="0.15"/>
    <row r="43" spans="2:51" ht="15" customHeight="1" x14ac:dyDescent="0.15"/>
    <row r="44" spans="2:51" ht="15" customHeight="1" x14ac:dyDescent="0.15"/>
    <row r="45" spans="2:51" ht="15" customHeight="1" x14ac:dyDescent="0.15"/>
    <row r="46" spans="2:51" ht="15" customHeight="1" x14ac:dyDescent="0.15"/>
    <row r="47" spans="2:51" ht="15" customHeight="1" x14ac:dyDescent="0.15"/>
    <row r="48" spans="2:51" ht="15" customHeight="1" x14ac:dyDescent="0.15"/>
    <row r="49" ht="15" customHeight="1" x14ac:dyDescent="0.15"/>
    <row r="50" ht="15" customHeight="1" x14ac:dyDescent="0.15"/>
    <row r="51" ht="15" customHeight="1" x14ac:dyDescent="0.15"/>
  </sheetData>
  <customSheetViews>
    <customSheetView guid="{F8ADF7E6-8DB2-4DD5-B904-29E1BA2DF5FE}" showPageBreaks="1" printArea="1" view="pageBreakPreview" showRuler="0">
      <selection activeCell="AE13" sqref="AE13"/>
      <colBreaks count="3" manualBreakCount="3">
        <brk id="17" min="1" max="25" man="1"/>
        <brk id="32" min="1" max="25" man="1"/>
        <brk id="44" min="1" max="23" man="1"/>
      </colBreaks>
      <pageMargins left="0.59055118110236227" right="0" top="0.78740157480314965" bottom="0.78740157480314965" header="0.51181102362204722" footer="0.51181102362204722"/>
      <printOptions horizontalCentered="1"/>
      <pageSetup paperSize="9" scale="70" orientation="landscape" r:id="rId1"/>
      <headerFooter alignWithMargins="0">
        <oddHeader>&amp;L&amp;"ＭＳ ゴシック,標準"&amp;18平成19年度普通会計決算目的別歳出一覧</oddHeader>
      </headerFooter>
    </customSheetView>
  </customSheetViews>
  <mergeCells count="63">
    <mergeCell ref="AQ4:AQ5"/>
    <mergeCell ref="AR4:AR5"/>
    <mergeCell ref="AC4:AC5"/>
    <mergeCell ref="AD4:AD5"/>
    <mergeCell ref="AE4:AE5"/>
    <mergeCell ref="AF4:AF5"/>
    <mergeCell ref="AI4:AI5"/>
    <mergeCell ref="AJ4:AJ5"/>
    <mergeCell ref="AK4:AK5"/>
    <mergeCell ref="AL4:AL5"/>
    <mergeCell ref="AP4:AP5"/>
    <mergeCell ref="AM4:AM5"/>
    <mergeCell ref="AN4:AN5"/>
    <mergeCell ref="AO4:AO5"/>
    <mergeCell ref="O4:O5"/>
    <mergeCell ref="AG4:AG5"/>
    <mergeCell ref="AH4:AH5"/>
    <mergeCell ref="AB4:AB5"/>
    <mergeCell ref="Q4:Q5"/>
    <mergeCell ref="R4:R5"/>
    <mergeCell ref="S4:S5"/>
    <mergeCell ref="T4:T5"/>
    <mergeCell ref="U4:U5"/>
    <mergeCell ref="V4:V5"/>
    <mergeCell ref="Y4:Y5"/>
    <mergeCell ref="Z4:Z5"/>
    <mergeCell ref="X4:X5"/>
    <mergeCell ref="W4:W5"/>
    <mergeCell ref="AA4:AA5"/>
    <mergeCell ref="P4:P5"/>
    <mergeCell ref="L3:N3"/>
    <mergeCell ref="K4:K5"/>
    <mergeCell ref="L4:L5"/>
    <mergeCell ref="M4:M5"/>
    <mergeCell ref="N4:N5"/>
    <mergeCell ref="B3:B5"/>
    <mergeCell ref="C3:E3"/>
    <mergeCell ref="F3:H3"/>
    <mergeCell ref="I3:K3"/>
    <mergeCell ref="E4:E5"/>
    <mergeCell ref="F4:F5"/>
    <mergeCell ref="G4:G5"/>
    <mergeCell ref="H4:H5"/>
    <mergeCell ref="I4:I5"/>
    <mergeCell ref="J4:J5"/>
    <mergeCell ref="C4:C5"/>
    <mergeCell ref="D4:D5"/>
    <mergeCell ref="B37:Q37"/>
    <mergeCell ref="R37:AF37"/>
    <mergeCell ref="AG37:AY37"/>
    <mergeCell ref="P2:Q2"/>
    <mergeCell ref="AE2:AF2"/>
    <mergeCell ref="AQ2:AR2"/>
    <mergeCell ref="R3:T3"/>
    <mergeCell ref="U3:W3"/>
    <mergeCell ref="X3:Z3"/>
    <mergeCell ref="AA3:AC3"/>
    <mergeCell ref="AD3:AF3"/>
    <mergeCell ref="AP3:AR3"/>
    <mergeCell ref="AG3:AI3"/>
    <mergeCell ref="O3:Q3"/>
    <mergeCell ref="AJ3:AL3"/>
    <mergeCell ref="AM3:AO3"/>
  </mergeCells>
  <phoneticPr fontId="4"/>
  <pageMargins left="0.43307086614173229" right="0" top="0.78740157480314965" bottom="0.59055118110236227" header="0.51181102362204722" footer="0.11811023622047245"/>
  <pageSetup paperSize="9" scale="60" fitToWidth="0" orientation="landscape" r:id="rId2"/>
  <headerFooter alignWithMargins="0"/>
  <colBreaks count="2" manualBreakCount="2">
    <brk id="17" max="30" man="1"/>
    <brk id="32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27</vt:i4>
      </vt:variant>
    </vt:vector>
  </HeadingPairs>
  <TitlesOfParts>
    <vt:vector size="39" baseType="lpstr">
      <vt:lpstr>財政状況一覧表</vt:lpstr>
      <vt:lpstr>歳入（入力用シート）使用しない</vt:lpstr>
      <vt:lpstr>歳入（その他内訳）使用しない</vt:lpstr>
      <vt:lpstr>歳入</vt:lpstr>
      <vt:lpstr>歳出性質別</vt:lpstr>
      <vt:lpstr>人件費の状況（使用しない）</vt:lpstr>
      <vt:lpstr>扶助費の状況（使用しない）</vt:lpstr>
      <vt:lpstr>投資的経費の状況（使用しない）</vt:lpstr>
      <vt:lpstr>歳出目的別</vt:lpstr>
      <vt:lpstr>積立金の状況（使用しない）</vt:lpstr>
      <vt:lpstr>地方債の状況（使用しない）</vt:lpstr>
      <vt:lpstr>債務負担行為（使用しない）</vt:lpstr>
      <vt:lpstr>歳出性質別!Print_Area</vt:lpstr>
      <vt:lpstr>歳出目的別!Print_Area</vt:lpstr>
      <vt:lpstr>歳入!Print_Area</vt:lpstr>
      <vt:lpstr>'歳入（その他内訳）使用しない'!Print_Area</vt:lpstr>
      <vt:lpstr>'歳入（入力用シート）使用しない'!Print_Area</vt:lpstr>
      <vt:lpstr>財政状況一覧表!Print_Area</vt:lpstr>
      <vt:lpstr>'人件費の状況（使用しない）'!Print_Area</vt:lpstr>
      <vt:lpstr>'積立金の状況（使用しない）'!Print_Area</vt:lpstr>
      <vt:lpstr>'地方債の状況（使用しない）'!Print_Area</vt:lpstr>
      <vt:lpstr>'投資的経費の状況（使用しない）'!Print_Area</vt:lpstr>
      <vt:lpstr>'扶助費の状況（使用しない）'!Print_Area</vt:lpstr>
      <vt:lpstr>財政状況一覧表!Print_Area_MI</vt:lpstr>
      <vt:lpstr>'積立金の状況（使用しない）'!Print_Area_MI</vt:lpstr>
      <vt:lpstr>'地方債の状況（使用しない）'!Print_Area_MI</vt:lpstr>
      <vt:lpstr>歳出性質別!Print_Titles</vt:lpstr>
      <vt:lpstr>歳出目的別!Print_Titles</vt:lpstr>
      <vt:lpstr>歳入!Print_Titles</vt:lpstr>
      <vt:lpstr>'歳入（その他内訳）使用しない'!Print_Titles</vt:lpstr>
      <vt:lpstr>'歳入（入力用シート）使用しない'!Print_Titles</vt:lpstr>
      <vt:lpstr>財政状況一覧表!Print_Titles</vt:lpstr>
      <vt:lpstr>'積立金の状況（使用しない）'!Print_Titles</vt:lpstr>
      <vt:lpstr>'地方債の状況（使用しない）'!Print_Titles</vt:lpstr>
      <vt:lpstr>'投資的経費の状況（使用しない）'!Print_Titles</vt:lpstr>
      <vt:lpstr>'扶助費の状況（使用しない）'!Print_Titles</vt:lpstr>
      <vt:lpstr>歳入総額</vt:lpstr>
      <vt:lpstr>実質収支</vt:lpstr>
      <vt:lpstr>単年収支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財政係</dc:creator>
  <cp:lastModifiedBy> </cp:lastModifiedBy>
  <cp:lastPrinted>2020-08-13T23:57:46Z</cp:lastPrinted>
  <dcterms:created xsi:type="dcterms:W3CDTF">2006-07-27T00:27:28Z</dcterms:created>
  <dcterms:modified xsi:type="dcterms:W3CDTF">2020-11-20T02:48:05Z</dcterms:modified>
  <cp:contentStatus/>
</cp:coreProperties>
</file>