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H７年～" sheetId="1" r:id="rId1"/>
  </sheets>
  <definedNames/>
  <calcPr fullCalcOnLoad="1"/>
</workbook>
</file>

<file path=xl/sharedStrings.xml><?xml version="1.0" encoding="utf-8"?>
<sst xmlns="http://schemas.openxmlformats.org/spreadsheetml/2006/main" count="114" uniqueCount="65">
  <si>
    <t>市町村別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</si>
  <si>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</si>
  <si>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</si>
  <si>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</si>
  <si>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</si>
  <si>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</si>
  <si>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</si>
  <si>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</si>
  <si>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</si>
  <si>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</si>
  <si>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</si>
  <si>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</si>
  <si>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</si>
  <si>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</si>
  <si>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</si>
  <si>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</si>
  <si>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</si>
  <si>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</si>
  <si>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</si>
  <si>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</si>
  <si>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</si>
  <si>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</si>
  <si>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</si>
  <si>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</si>
  <si>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</si>
  <si>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</si>
  <si>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</si>
  <si>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</si>
  <si>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</si>
  <si>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</si>
  <si>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</si>
  <si>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</si>
  <si>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</si>
  <si>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</si>
  <si>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</si>
  <si>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</si>
  <si>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</si>
  <si>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</si>
  <si>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</si>
  <si>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>1.0ha以上</t>
  </si>
  <si>
    <t>1.5ha以上</t>
  </si>
  <si>
    <t>2.0ha以上</t>
  </si>
  <si>
    <t>3.0ha以上</t>
  </si>
  <si>
    <t>1.0ha未満</t>
  </si>
  <si>
    <t>1.5ha未満</t>
  </si>
  <si>
    <t>2.0ha未満</t>
  </si>
  <si>
    <t>3.0ha未満</t>
  </si>
  <si>
    <t>0.1ha以下で販</t>
  </si>
  <si>
    <t>0.1ha以上</t>
  </si>
  <si>
    <t>0.5ha以上</t>
  </si>
  <si>
    <t>売額15万円以上</t>
  </si>
  <si>
    <t>0.5ha未満</t>
  </si>
  <si>
    <t>-</t>
  </si>
  <si>
    <t>農林</t>
  </si>
  <si>
    <t>１９  経 営 耕 地 面 積 規 模 別 農 家 数</t>
  </si>
  <si>
    <t>（ 平12 .2.1 ） 戸</t>
  </si>
  <si>
    <t>自給的農家</t>
  </si>
  <si>
    <t>0.3ha未満で販売金額50万円以上</t>
  </si>
  <si>
    <t>0.3ha以上</t>
  </si>
  <si>
    <t xml:space="preserve">        -</t>
  </si>
  <si>
    <t>富山県統計課</t>
  </si>
  <si>
    <t>富    山    県    統    計    課</t>
  </si>
  <si>
    <t>資料：農林水産省「農業センサス」</t>
  </si>
  <si>
    <t>資料：農林水産省「農林業センサス」</t>
  </si>
  <si>
    <t>１９経営耕地面積規模別農家数（平7.2.1）戸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</si>
</sst>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"/>
    <numFmt numFmtId="178" formatCode="0.0_);[Red]\(0.0\)"/>
    <numFmt numFmtId="179" formatCode="##\ ###\ 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5" xfId="0" applyFont="1" applyBorder="1" applyAlignment="1">
      <alignment horizontal="distributed"/>
    </xf>
    <xf numFmtId="179" fontId="4" fillId="0" borderId="0" xfId="16" applyNumberFormat="1" applyFont="1" applyBorder="1" applyAlignment="1">
      <alignment/>
    </xf>
    <xf numFmtId="0" fontId="2" fillId="0" borderId="6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wrapText="1" shrinkToFi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wrapText="1" shrinkToFi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distributed"/>
    </xf>
    <xf numFmtId="179" fontId="2" fillId="0" borderId="12" xfId="16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9" fontId="2" fillId="0" borderId="12" xfId="16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9" fontId="2" fillId="0" borderId="12" xfId="16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9" fontId="2" fillId="0" borderId="0" xfId="16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179" fontId="2" fillId="0" borderId="11" xfId="16" applyNumberFormat="1" applyFont="1" applyBorder="1" applyAlignment="1">
      <alignment horizontal="right"/>
    </xf>
    <xf numFmtId="179" fontId="2" fillId="0" borderId="13" xfId="16" applyNumberFormat="1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 horizontal="distributed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54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29" sqref="G29"/>
    </sheetView>
  </sheetViews>
  <sheetFormatPr defaultColWidth="9.00390625" defaultRowHeight="13.5"/>
  <cols>
    <col min="1" max="1" width="9.00390625" style="38" customWidth="1"/>
    <col min="2" max="2" width="11.75390625" style="38" customWidth="1"/>
    <col min="3" max="8" width="8.125" style="38" customWidth="1"/>
    <col min="9" max="15" width="8.375" style="38" customWidth="1"/>
    <col min="16" max="16384" width="9.00390625" style="38" customWidth="1"/>
  </cols>
  <sheetData>
    <row r="2" spans="1:8" ht="12">
      <c r="A2" s="34" t="s">
        <v>53</v>
      </c>
      <c r="B2" s="28"/>
      <c r="C2" s="28"/>
      <c r="D2" s="28"/>
      <c r="E2" s="28"/>
      <c r="F2" s="28"/>
      <c r="G2" s="28"/>
      <c r="H2" s="28"/>
    </row>
    <row r="3" spans="1:15" ht="12">
      <c r="A3" s="37"/>
      <c r="B3" s="1" t="s">
        <v>64</v>
      </c>
      <c r="C3" s="7"/>
      <c r="D3" s="7"/>
      <c r="E3" s="7"/>
      <c r="F3" s="7"/>
      <c r="G3" s="10"/>
      <c r="H3" s="2"/>
      <c r="I3" s="8" t="s">
        <v>54</v>
      </c>
      <c r="J3" s="9"/>
      <c r="K3" s="9"/>
      <c r="L3" s="9"/>
      <c r="M3" s="9"/>
      <c r="N3" s="10" t="s">
        <v>55</v>
      </c>
      <c r="O3" s="11"/>
    </row>
    <row r="4" spans="1:15" ht="12">
      <c r="A4" s="22" t="s">
        <v>0</v>
      </c>
      <c r="B4" s="3" t="s">
        <v>47</v>
      </c>
      <c r="C4" s="39" t="s">
        <v>48</v>
      </c>
      <c r="D4" s="39" t="s">
        <v>49</v>
      </c>
      <c r="E4" s="39" t="s">
        <v>39</v>
      </c>
      <c r="F4" s="39" t="s">
        <v>40</v>
      </c>
      <c r="G4" s="39" t="s">
        <v>41</v>
      </c>
      <c r="H4" s="39" t="s">
        <v>42</v>
      </c>
      <c r="I4" s="12" t="s">
        <v>56</v>
      </c>
      <c r="J4" s="13" t="s">
        <v>57</v>
      </c>
      <c r="K4" s="14" t="s">
        <v>58</v>
      </c>
      <c r="L4" s="14" t="s">
        <v>39</v>
      </c>
      <c r="M4" s="14" t="s">
        <v>40</v>
      </c>
      <c r="N4" s="14" t="s">
        <v>41</v>
      </c>
      <c r="O4" s="15" t="s">
        <v>42</v>
      </c>
    </row>
    <row r="5" spans="1:15" ht="12">
      <c r="A5" s="40"/>
      <c r="B5" s="4" t="s">
        <v>50</v>
      </c>
      <c r="C5" s="41" t="s">
        <v>51</v>
      </c>
      <c r="D5" s="41" t="s">
        <v>43</v>
      </c>
      <c r="E5" s="41" t="s">
        <v>44</v>
      </c>
      <c r="F5" s="41" t="s">
        <v>45</v>
      </c>
      <c r="G5" s="41" t="s">
        <v>46</v>
      </c>
      <c r="H5" s="41"/>
      <c r="I5" s="16"/>
      <c r="J5" s="17"/>
      <c r="K5" s="18" t="s">
        <v>43</v>
      </c>
      <c r="L5" s="18" t="s">
        <v>44</v>
      </c>
      <c r="M5" s="18" t="s">
        <v>45</v>
      </c>
      <c r="N5" s="18" t="s">
        <v>46</v>
      </c>
      <c r="O5" s="19"/>
    </row>
    <row r="6" spans="1:15" ht="12">
      <c r="A6" s="22"/>
      <c r="B6" s="20"/>
      <c r="C6" s="21"/>
      <c r="D6" s="21"/>
      <c r="E6" s="21"/>
      <c r="F6" s="21"/>
      <c r="G6" s="21"/>
      <c r="H6" s="21"/>
      <c r="I6" s="20"/>
      <c r="J6" s="21"/>
      <c r="K6" s="21"/>
      <c r="L6" s="21"/>
      <c r="M6" s="21"/>
      <c r="N6" s="21"/>
      <c r="O6" s="21"/>
    </row>
    <row r="7" spans="1:15" ht="12">
      <c r="A7" s="22" t="s">
        <v>1</v>
      </c>
      <c r="B7" s="23">
        <f>SUM(B9:B50)</f>
        <v>36</v>
      </c>
      <c r="C7" s="24">
        <f>SUM(C9:C50)</f>
        <v>15578</v>
      </c>
      <c r="D7" s="24">
        <f>SUM(D9:D50)</f>
        <v>15421</v>
      </c>
      <c r="E7" s="24">
        <f>SUM(E9:E50)</f>
        <v>11050</v>
      </c>
      <c r="F7" s="24">
        <f>SUM(F9:F50)</f>
        <v>6512</v>
      </c>
      <c r="G7" s="24">
        <f>SUM(G9:G50)</f>
        <v>3903</v>
      </c>
      <c r="H7" s="24">
        <f>SUM(H9:H50)</f>
        <v>1567</v>
      </c>
      <c r="I7" s="23">
        <v>7830</v>
      </c>
      <c r="J7" s="24">
        <v>157</v>
      </c>
      <c r="K7" s="24">
        <v>19356</v>
      </c>
      <c r="L7" s="24">
        <v>9348</v>
      </c>
      <c r="M7" s="24">
        <v>5495</v>
      </c>
      <c r="N7" s="24">
        <v>3407</v>
      </c>
      <c r="O7" s="24">
        <v>1634</v>
      </c>
    </row>
    <row r="8" spans="1:15" ht="12">
      <c r="A8" s="5"/>
      <c r="B8" s="23"/>
      <c r="C8" s="24"/>
      <c r="D8" s="24"/>
      <c r="E8" s="6"/>
      <c r="F8" s="6"/>
      <c r="G8" s="6"/>
      <c r="H8" s="6"/>
      <c r="I8" s="23"/>
      <c r="J8" s="24"/>
      <c r="K8" s="24"/>
      <c r="L8" s="6"/>
      <c r="M8" s="6"/>
      <c r="N8" s="6"/>
      <c r="O8" s="6"/>
    </row>
    <row r="9" spans="1:15" ht="12">
      <c r="A9" s="22" t="s">
        <v>2</v>
      </c>
      <c r="B9" s="25">
        <f>1+3</f>
        <v>4</v>
      </c>
      <c r="C9" s="26">
        <f>930+42+807</f>
        <v>1779</v>
      </c>
      <c r="D9" s="26">
        <v>1644</v>
      </c>
      <c r="E9" s="26">
        <v>1202</v>
      </c>
      <c r="F9" s="26">
        <v>834</v>
      </c>
      <c r="G9" s="26">
        <f>441+207</f>
        <v>648</v>
      </c>
      <c r="H9" s="26">
        <v>243</v>
      </c>
      <c r="I9" s="25">
        <v>888</v>
      </c>
      <c r="J9" s="26">
        <v>38</v>
      </c>
      <c r="K9" s="26">
        <v>2043</v>
      </c>
      <c r="L9" s="26">
        <v>1067</v>
      </c>
      <c r="M9" s="26">
        <v>748</v>
      </c>
      <c r="N9" s="26">
        <v>591</v>
      </c>
      <c r="O9" s="26">
        <v>259</v>
      </c>
    </row>
    <row r="10" spans="1:15" ht="12">
      <c r="A10" s="22" t="s">
        <v>3</v>
      </c>
      <c r="B10" s="25">
        <f>1+1</f>
        <v>2</v>
      </c>
      <c r="C10" s="26">
        <f>877+11+855</f>
        <v>1743</v>
      </c>
      <c r="D10" s="26">
        <v>1641</v>
      </c>
      <c r="E10" s="26">
        <v>923</v>
      </c>
      <c r="F10" s="26">
        <v>432</v>
      </c>
      <c r="G10" s="26">
        <f>130+45</f>
        <v>175</v>
      </c>
      <c r="H10" s="26">
        <v>77</v>
      </c>
      <c r="I10" s="25">
        <v>853</v>
      </c>
      <c r="J10" s="26">
        <v>26</v>
      </c>
      <c r="K10" s="26">
        <v>2237</v>
      </c>
      <c r="L10" s="26">
        <v>747</v>
      </c>
      <c r="M10" s="26">
        <v>375</v>
      </c>
      <c r="N10" s="26">
        <v>156</v>
      </c>
      <c r="O10" s="26">
        <v>77</v>
      </c>
    </row>
    <row r="11" spans="1:15" ht="12">
      <c r="A11" s="22" t="s">
        <v>4</v>
      </c>
      <c r="B11" s="27" t="s">
        <v>52</v>
      </c>
      <c r="C11" s="26">
        <f>180+1+174</f>
        <v>355</v>
      </c>
      <c r="D11" s="26">
        <v>390</v>
      </c>
      <c r="E11" s="26">
        <v>204</v>
      </c>
      <c r="F11" s="26">
        <v>96</v>
      </c>
      <c r="G11" s="26">
        <f>42+15</f>
        <v>57</v>
      </c>
      <c r="H11" s="26">
        <v>29</v>
      </c>
      <c r="I11" s="27">
        <v>188</v>
      </c>
      <c r="J11" s="26">
        <v>3</v>
      </c>
      <c r="K11" s="26">
        <v>491</v>
      </c>
      <c r="L11" s="26">
        <v>187</v>
      </c>
      <c r="M11" s="26">
        <v>76</v>
      </c>
      <c r="N11" s="26">
        <v>42</v>
      </c>
      <c r="O11" s="26">
        <v>26</v>
      </c>
    </row>
    <row r="12" spans="1:15" ht="12">
      <c r="A12" s="22" t="s">
        <v>5</v>
      </c>
      <c r="B12" s="27" t="s">
        <v>52</v>
      </c>
      <c r="C12" s="26">
        <f>278+7+280</f>
        <v>565</v>
      </c>
      <c r="D12" s="26">
        <v>581</v>
      </c>
      <c r="E12" s="26">
        <v>418</v>
      </c>
      <c r="F12" s="26">
        <v>222</v>
      </c>
      <c r="G12" s="26">
        <f>84+38</f>
        <v>122</v>
      </c>
      <c r="H12" s="26">
        <v>42</v>
      </c>
      <c r="I12" s="27">
        <v>295</v>
      </c>
      <c r="J12" s="26">
        <v>6</v>
      </c>
      <c r="K12" s="26">
        <v>797</v>
      </c>
      <c r="L12" s="26">
        <v>352</v>
      </c>
      <c r="M12" s="26">
        <v>214</v>
      </c>
      <c r="N12" s="26">
        <v>89</v>
      </c>
      <c r="O12" s="26">
        <v>55</v>
      </c>
    </row>
    <row r="13" spans="1:15" ht="12">
      <c r="A13" s="22" t="s">
        <v>6</v>
      </c>
      <c r="B13" s="25">
        <f>1+5</f>
        <v>6</v>
      </c>
      <c r="C13" s="26">
        <f>1357+13+1161</f>
        <v>2531</v>
      </c>
      <c r="D13" s="26">
        <v>1813</v>
      </c>
      <c r="E13" s="26">
        <v>500</v>
      </c>
      <c r="F13" s="26">
        <v>110</v>
      </c>
      <c r="G13" s="26">
        <f>36+25</f>
        <v>61</v>
      </c>
      <c r="H13" s="26">
        <v>38</v>
      </c>
      <c r="I13" s="25">
        <v>1316</v>
      </c>
      <c r="J13" s="26">
        <v>15</v>
      </c>
      <c r="K13" s="26">
        <v>2598</v>
      </c>
      <c r="L13" s="26">
        <v>413</v>
      </c>
      <c r="M13" s="26">
        <v>101</v>
      </c>
      <c r="N13" s="26">
        <v>64</v>
      </c>
      <c r="O13" s="26">
        <v>48</v>
      </c>
    </row>
    <row r="14" spans="1:15" ht="12">
      <c r="A14" s="22" t="s">
        <v>7</v>
      </c>
      <c r="B14" s="25">
        <v>1</v>
      </c>
      <c r="C14" s="26">
        <f>230+3+189</f>
        <v>422</v>
      </c>
      <c r="D14" s="26">
        <v>416</v>
      </c>
      <c r="E14" s="26">
        <v>342</v>
      </c>
      <c r="F14" s="26">
        <v>275</v>
      </c>
      <c r="G14" s="26">
        <f>146+67</f>
        <v>213</v>
      </c>
      <c r="H14" s="26">
        <v>92</v>
      </c>
      <c r="I14" s="25">
        <v>197</v>
      </c>
      <c r="J14" s="26">
        <v>3</v>
      </c>
      <c r="K14" s="26">
        <v>544</v>
      </c>
      <c r="L14" s="26">
        <v>332</v>
      </c>
      <c r="M14" s="26">
        <v>241</v>
      </c>
      <c r="N14" s="26">
        <v>186</v>
      </c>
      <c r="O14" s="26">
        <v>91</v>
      </c>
    </row>
    <row r="15" spans="1:15" ht="12">
      <c r="A15" s="22" t="s">
        <v>8</v>
      </c>
      <c r="B15" s="25">
        <v>2</v>
      </c>
      <c r="C15" s="26">
        <f>279+1+270</f>
        <v>550</v>
      </c>
      <c r="D15" s="26">
        <v>634</v>
      </c>
      <c r="E15" s="26">
        <v>460</v>
      </c>
      <c r="F15" s="26">
        <v>249</v>
      </c>
      <c r="G15" s="26">
        <f>79+25</f>
        <v>104</v>
      </c>
      <c r="H15" s="26">
        <v>41</v>
      </c>
      <c r="I15" s="25">
        <v>290</v>
      </c>
      <c r="J15" s="26">
        <v>2</v>
      </c>
      <c r="K15" s="26">
        <v>774</v>
      </c>
      <c r="L15" s="26">
        <v>392</v>
      </c>
      <c r="M15" s="26">
        <v>197</v>
      </c>
      <c r="N15" s="26">
        <v>86</v>
      </c>
      <c r="O15" s="26">
        <v>51</v>
      </c>
    </row>
    <row r="16" spans="1:15" ht="12">
      <c r="A16" s="22" t="s">
        <v>9</v>
      </c>
      <c r="B16" s="25">
        <f>1+3</f>
        <v>4</v>
      </c>
      <c r="C16" s="26">
        <f>290+4+290</f>
        <v>584</v>
      </c>
      <c r="D16" s="26">
        <v>929</v>
      </c>
      <c r="E16" s="26">
        <v>832</v>
      </c>
      <c r="F16" s="26">
        <v>516</v>
      </c>
      <c r="G16" s="26">
        <f>197+53</f>
        <v>250</v>
      </c>
      <c r="H16" s="26">
        <v>105</v>
      </c>
      <c r="I16" s="25">
        <v>278</v>
      </c>
      <c r="J16" s="26">
        <v>7</v>
      </c>
      <c r="K16" s="26">
        <v>1049</v>
      </c>
      <c r="L16" s="26">
        <v>688</v>
      </c>
      <c r="M16" s="26">
        <v>474</v>
      </c>
      <c r="N16" s="26">
        <v>220</v>
      </c>
      <c r="O16" s="26">
        <v>111</v>
      </c>
    </row>
    <row r="17" spans="1:15" ht="12">
      <c r="A17" s="22" t="s">
        <v>10</v>
      </c>
      <c r="B17" s="27" t="s">
        <v>52</v>
      </c>
      <c r="C17" s="26">
        <f>257+3+269</f>
        <v>529</v>
      </c>
      <c r="D17" s="26">
        <v>772</v>
      </c>
      <c r="E17" s="26">
        <v>821</v>
      </c>
      <c r="F17" s="26">
        <v>447</v>
      </c>
      <c r="G17" s="26">
        <f>133+32</f>
        <v>165</v>
      </c>
      <c r="H17" s="26">
        <v>46</v>
      </c>
      <c r="I17" s="27">
        <v>241</v>
      </c>
      <c r="J17" s="26">
        <v>4</v>
      </c>
      <c r="K17" s="26">
        <v>858</v>
      </c>
      <c r="L17" s="26">
        <v>643</v>
      </c>
      <c r="M17" s="26">
        <v>338</v>
      </c>
      <c r="N17" s="26">
        <v>129</v>
      </c>
      <c r="O17" s="26">
        <v>47</v>
      </c>
    </row>
    <row r="18" spans="9:15" ht="12">
      <c r="I18" s="27"/>
      <c r="J18" s="26"/>
      <c r="K18" s="26"/>
      <c r="L18" s="26"/>
      <c r="M18" s="26"/>
      <c r="N18" s="26"/>
      <c r="O18" s="26"/>
    </row>
    <row r="19" spans="1:15" ht="12">
      <c r="A19" s="22" t="s">
        <v>11</v>
      </c>
      <c r="B19" s="27" t="s">
        <v>52</v>
      </c>
      <c r="C19" s="26">
        <f>204+1+177</f>
        <v>382</v>
      </c>
      <c r="D19" s="26">
        <v>291</v>
      </c>
      <c r="E19" s="26">
        <v>147</v>
      </c>
      <c r="F19" s="26">
        <v>118</v>
      </c>
      <c r="G19" s="26">
        <f>101+47</f>
        <v>148</v>
      </c>
      <c r="H19" s="26">
        <v>51</v>
      </c>
      <c r="I19" s="27">
        <v>220</v>
      </c>
      <c r="J19" s="26">
        <v>1</v>
      </c>
      <c r="K19" s="26">
        <v>399</v>
      </c>
      <c r="L19" s="26">
        <v>145</v>
      </c>
      <c r="M19" s="26">
        <v>97</v>
      </c>
      <c r="N19" s="26">
        <v>137</v>
      </c>
      <c r="O19" s="26">
        <v>59</v>
      </c>
    </row>
    <row r="20" spans="1:15" ht="12">
      <c r="A20" s="22" t="s">
        <v>12</v>
      </c>
      <c r="B20" s="27" t="s">
        <v>52</v>
      </c>
      <c r="C20" s="26">
        <f>141+1+101</f>
        <v>243</v>
      </c>
      <c r="D20" s="26">
        <v>195</v>
      </c>
      <c r="E20" s="26">
        <v>105</v>
      </c>
      <c r="F20" s="26">
        <v>65</v>
      </c>
      <c r="G20" s="26">
        <f>40+24</f>
        <v>64</v>
      </c>
      <c r="H20" s="26">
        <v>29</v>
      </c>
      <c r="I20" s="27">
        <v>121</v>
      </c>
      <c r="J20" s="26">
        <v>1</v>
      </c>
      <c r="K20" s="26">
        <v>242</v>
      </c>
      <c r="L20" s="26">
        <v>83</v>
      </c>
      <c r="M20" s="26">
        <v>62</v>
      </c>
      <c r="N20" s="26">
        <v>51</v>
      </c>
      <c r="O20" s="26">
        <v>27</v>
      </c>
    </row>
    <row r="21" spans="9:15" ht="12">
      <c r="I21" s="27"/>
      <c r="J21" s="26"/>
      <c r="K21" s="26"/>
      <c r="L21" s="28"/>
      <c r="M21" s="26"/>
      <c r="N21" s="26"/>
      <c r="O21" s="26"/>
    </row>
    <row r="22" spans="1:15" ht="12">
      <c r="A22" s="22" t="s">
        <v>13</v>
      </c>
      <c r="B22" s="25">
        <v>1</v>
      </c>
      <c r="C22" s="26">
        <f>16+21</f>
        <v>37</v>
      </c>
      <c r="D22" s="26">
        <v>37</v>
      </c>
      <c r="E22" s="26">
        <v>26</v>
      </c>
      <c r="F22" s="26">
        <v>30</v>
      </c>
      <c r="G22" s="26">
        <f>10+16</f>
        <v>26</v>
      </c>
      <c r="H22" s="26">
        <v>5</v>
      </c>
      <c r="I22" s="25">
        <v>19</v>
      </c>
      <c r="J22" s="26">
        <v>1</v>
      </c>
      <c r="K22" s="26">
        <v>48</v>
      </c>
      <c r="L22" s="26">
        <v>24</v>
      </c>
      <c r="M22" s="26">
        <v>27</v>
      </c>
      <c r="N22" s="26">
        <v>25</v>
      </c>
      <c r="O22" s="26">
        <v>7</v>
      </c>
    </row>
    <row r="23" spans="1:15" ht="12">
      <c r="A23" s="22" t="s">
        <v>14</v>
      </c>
      <c r="B23" s="27" t="s">
        <v>52</v>
      </c>
      <c r="C23" s="26">
        <f>259+209</f>
        <v>468</v>
      </c>
      <c r="D23" s="26">
        <v>401</v>
      </c>
      <c r="E23" s="26">
        <v>302</v>
      </c>
      <c r="F23" s="26">
        <v>187</v>
      </c>
      <c r="G23" s="26">
        <f>100+33</f>
        <v>133</v>
      </c>
      <c r="H23" s="26">
        <v>48</v>
      </c>
      <c r="I23" s="27">
        <v>249</v>
      </c>
      <c r="J23" s="29" t="s">
        <v>59</v>
      </c>
      <c r="K23" s="26">
        <v>553</v>
      </c>
      <c r="L23" s="26">
        <v>303</v>
      </c>
      <c r="M23" s="26">
        <v>158</v>
      </c>
      <c r="N23" s="26">
        <v>113</v>
      </c>
      <c r="O23" s="26">
        <v>58</v>
      </c>
    </row>
    <row r="24" spans="1:15" ht="12">
      <c r="A24" s="22" t="s">
        <v>15</v>
      </c>
      <c r="B24" s="25">
        <v>1</v>
      </c>
      <c r="C24" s="26">
        <f>257+3+203</f>
        <v>463</v>
      </c>
      <c r="D24" s="26">
        <v>484</v>
      </c>
      <c r="E24" s="26">
        <v>459</v>
      </c>
      <c r="F24" s="26">
        <v>399</v>
      </c>
      <c r="G24" s="26">
        <f>257+132</f>
        <v>389</v>
      </c>
      <c r="H24" s="26">
        <v>178</v>
      </c>
      <c r="I24" s="25">
        <v>270</v>
      </c>
      <c r="J24" s="26">
        <v>4</v>
      </c>
      <c r="K24" s="26">
        <v>637</v>
      </c>
      <c r="L24" s="26">
        <v>391</v>
      </c>
      <c r="M24" s="26">
        <v>401</v>
      </c>
      <c r="N24" s="26">
        <v>345</v>
      </c>
      <c r="O24" s="26">
        <v>181</v>
      </c>
    </row>
    <row r="25" spans="9:15" ht="12">
      <c r="I25" s="30"/>
      <c r="J25" s="26"/>
      <c r="K25" s="26"/>
      <c r="L25" s="26"/>
      <c r="M25" s="26"/>
      <c r="N25" s="26"/>
      <c r="O25" s="26"/>
    </row>
    <row r="26" spans="1:15" ht="12">
      <c r="A26" s="22" t="s">
        <v>16</v>
      </c>
      <c r="B26" s="27" t="s">
        <v>52</v>
      </c>
      <c r="C26" s="26">
        <f>124+111</f>
        <v>235</v>
      </c>
      <c r="D26" s="26">
        <v>201</v>
      </c>
      <c r="E26" s="26">
        <v>95</v>
      </c>
      <c r="F26" s="26">
        <v>37</v>
      </c>
      <c r="G26" s="26">
        <f>18+5</f>
        <v>23</v>
      </c>
      <c r="H26" s="26">
        <v>11</v>
      </c>
      <c r="I26" s="25">
        <v>96</v>
      </c>
      <c r="J26" s="26">
        <v>1</v>
      </c>
      <c r="K26" s="26">
        <v>220</v>
      </c>
      <c r="L26" s="26">
        <v>75</v>
      </c>
      <c r="M26" s="26">
        <v>31</v>
      </c>
      <c r="N26" s="26">
        <v>13</v>
      </c>
      <c r="O26" s="26">
        <v>15</v>
      </c>
    </row>
    <row r="27" spans="1:15" ht="12">
      <c r="A27" s="22" t="s">
        <v>17</v>
      </c>
      <c r="B27" s="27" t="s">
        <v>52</v>
      </c>
      <c r="C27" s="26">
        <f>204+1+253</f>
        <v>458</v>
      </c>
      <c r="D27" s="26">
        <v>750</v>
      </c>
      <c r="E27" s="26">
        <v>653</v>
      </c>
      <c r="F27" s="26">
        <v>499</v>
      </c>
      <c r="G27" s="26">
        <f>258+91</f>
        <v>349</v>
      </c>
      <c r="H27" s="26">
        <v>144</v>
      </c>
      <c r="I27" s="27">
        <v>229</v>
      </c>
      <c r="J27" s="26">
        <v>2</v>
      </c>
      <c r="K27" s="26">
        <v>877</v>
      </c>
      <c r="L27" s="26">
        <v>601</v>
      </c>
      <c r="M27" s="26">
        <v>403</v>
      </c>
      <c r="N27" s="26">
        <v>309</v>
      </c>
      <c r="O27" s="26">
        <v>142</v>
      </c>
    </row>
    <row r="28" spans="1:15" ht="12">
      <c r="A28" s="22" t="s">
        <v>18</v>
      </c>
      <c r="B28" s="27" t="s">
        <v>52</v>
      </c>
      <c r="C28" s="26">
        <f>291+1+190</f>
        <v>482</v>
      </c>
      <c r="D28" s="26">
        <v>358</v>
      </c>
      <c r="E28" s="26">
        <v>235</v>
      </c>
      <c r="F28" s="26">
        <v>134</v>
      </c>
      <c r="G28" s="26">
        <f>65+30</f>
        <v>95</v>
      </c>
      <c r="H28" s="26">
        <v>60</v>
      </c>
      <c r="I28" s="27">
        <v>251</v>
      </c>
      <c r="J28" s="29" t="s">
        <v>59</v>
      </c>
      <c r="K28" s="26">
        <v>457</v>
      </c>
      <c r="L28" s="26">
        <v>178</v>
      </c>
      <c r="M28" s="26">
        <v>121</v>
      </c>
      <c r="N28" s="26">
        <v>91</v>
      </c>
      <c r="O28" s="26">
        <v>65</v>
      </c>
    </row>
    <row r="29" spans="9:15" ht="12">
      <c r="I29" s="27"/>
      <c r="J29" s="26"/>
      <c r="K29" s="26"/>
      <c r="L29" s="26"/>
      <c r="M29" s="28"/>
      <c r="N29" s="26"/>
      <c r="O29" s="26"/>
    </row>
    <row r="30" spans="1:15" ht="12">
      <c r="A30" s="22" t="s">
        <v>19</v>
      </c>
      <c r="B30" s="25">
        <v>3</v>
      </c>
      <c r="C30" s="26">
        <f>251+225</f>
        <v>476</v>
      </c>
      <c r="D30" s="26">
        <v>425</v>
      </c>
      <c r="E30" s="26">
        <v>313</v>
      </c>
      <c r="F30" s="26">
        <v>224</v>
      </c>
      <c r="G30" s="26">
        <f>108+28</f>
        <v>136</v>
      </c>
      <c r="H30" s="26">
        <v>48</v>
      </c>
      <c r="I30" s="25">
        <v>215</v>
      </c>
      <c r="J30" s="26">
        <v>5</v>
      </c>
      <c r="K30" s="26">
        <v>509</v>
      </c>
      <c r="L30" s="26">
        <v>277</v>
      </c>
      <c r="M30" s="26">
        <v>176</v>
      </c>
      <c r="N30" s="26">
        <v>127</v>
      </c>
      <c r="O30" s="26">
        <v>44</v>
      </c>
    </row>
    <row r="31" spans="1:15" ht="12">
      <c r="A31" s="22" t="s">
        <v>20</v>
      </c>
      <c r="B31" s="25">
        <v>1</v>
      </c>
      <c r="C31" s="26">
        <f>322+2+230</f>
        <v>554</v>
      </c>
      <c r="D31" s="26">
        <v>552</v>
      </c>
      <c r="E31" s="26">
        <v>392</v>
      </c>
      <c r="F31" s="26">
        <v>267</v>
      </c>
      <c r="G31" s="26">
        <f>98+42</f>
        <v>140</v>
      </c>
      <c r="H31" s="26">
        <v>45</v>
      </c>
      <c r="I31" s="25">
        <v>277</v>
      </c>
      <c r="J31" s="26">
        <v>3</v>
      </c>
      <c r="K31" s="26">
        <v>664</v>
      </c>
      <c r="L31" s="26">
        <v>315</v>
      </c>
      <c r="M31" s="26">
        <v>208</v>
      </c>
      <c r="N31" s="26">
        <v>128</v>
      </c>
      <c r="O31" s="26">
        <v>55</v>
      </c>
    </row>
    <row r="32" spans="1:15" ht="12">
      <c r="A32" s="22" t="s">
        <v>21</v>
      </c>
      <c r="B32" s="27" t="s">
        <v>52</v>
      </c>
      <c r="C32" s="26">
        <f>42+1+55</f>
        <v>98</v>
      </c>
      <c r="D32" s="26">
        <v>85</v>
      </c>
      <c r="E32" s="26">
        <v>75</v>
      </c>
      <c r="F32" s="26">
        <v>26</v>
      </c>
      <c r="G32" s="26">
        <f>16+4</f>
        <v>20</v>
      </c>
      <c r="H32" s="26">
        <v>7</v>
      </c>
      <c r="I32" s="27">
        <v>52</v>
      </c>
      <c r="J32" s="29" t="s">
        <v>59</v>
      </c>
      <c r="K32" s="26">
        <v>120</v>
      </c>
      <c r="L32" s="26">
        <v>53</v>
      </c>
      <c r="M32" s="26">
        <v>21</v>
      </c>
      <c r="N32" s="26">
        <v>13</v>
      </c>
      <c r="O32" s="26">
        <v>6</v>
      </c>
    </row>
    <row r="33" spans="1:15" ht="12">
      <c r="A33" s="22" t="s">
        <v>22</v>
      </c>
      <c r="B33" s="27" t="s">
        <v>52</v>
      </c>
      <c r="C33" s="26">
        <f>82+38</f>
        <v>120</v>
      </c>
      <c r="D33" s="26">
        <v>23</v>
      </c>
      <c r="E33" s="29" t="s">
        <v>52</v>
      </c>
      <c r="F33" s="29" t="s">
        <v>52</v>
      </c>
      <c r="G33" s="26">
        <f>2</f>
        <v>2</v>
      </c>
      <c r="H33" s="29" t="s">
        <v>52</v>
      </c>
      <c r="I33" s="27">
        <v>68</v>
      </c>
      <c r="J33" s="29" t="s">
        <v>59</v>
      </c>
      <c r="K33" s="26">
        <v>56</v>
      </c>
      <c r="L33" s="29">
        <v>1</v>
      </c>
      <c r="M33" s="29" t="s">
        <v>59</v>
      </c>
      <c r="N33" s="26">
        <v>2</v>
      </c>
      <c r="O33" s="29" t="s">
        <v>59</v>
      </c>
    </row>
    <row r="34" spans="9:15" ht="12">
      <c r="I34" s="30"/>
      <c r="J34" s="26"/>
      <c r="K34" s="26"/>
      <c r="L34" s="29"/>
      <c r="M34" s="29"/>
      <c r="N34" s="26"/>
      <c r="O34" s="29"/>
    </row>
    <row r="35" spans="1:15" ht="12">
      <c r="A35" s="22" t="s">
        <v>23</v>
      </c>
      <c r="B35" s="27" t="s">
        <v>52</v>
      </c>
      <c r="C35" s="26">
        <f>186+1+161</f>
        <v>348</v>
      </c>
      <c r="D35" s="26">
        <v>464</v>
      </c>
      <c r="E35" s="26">
        <v>272</v>
      </c>
      <c r="F35" s="26">
        <v>99</v>
      </c>
      <c r="G35" s="26">
        <f>20+9</f>
        <v>29</v>
      </c>
      <c r="H35" s="26">
        <v>17</v>
      </c>
      <c r="I35" s="27">
        <v>169</v>
      </c>
      <c r="J35" s="26">
        <v>4</v>
      </c>
      <c r="K35" s="26">
        <v>588</v>
      </c>
      <c r="L35" s="26">
        <v>230</v>
      </c>
      <c r="M35" s="26">
        <v>79</v>
      </c>
      <c r="N35" s="26">
        <v>37</v>
      </c>
      <c r="O35" s="26">
        <v>19</v>
      </c>
    </row>
    <row r="36" spans="1:15" ht="12">
      <c r="A36" s="22" t="s">
        <v>24</v>
      </c>
      <c r="B36" s="27" t="s">
        <v>52</v>
      </c>
      <c r="C36" s="26">
        <f>95+2+102</f>
        <v>199</v>
      </c>
      <c r="D36" s="26">
        <v>376</v>
      </c>
      <c r="E36" s="26">
        <v>258</v>
      </c>
      <c r="F36" s="26">
        <v>75</v>
      </c>
      <c r="G36" s="26">
        <f>17+4</f>
        <v>21</v>
      </c>
      <c r="H36" s="26">
        <v>9</v>
      </c>
      <c r="I36" s="27">
        <v>66</v>
      </c>
      <c r="J36" s="26">
        <v>2</v>
      </c>
      <c r="K36" s="26">
        <v>292</v>
      </c>
      <c r="L36" s="26">
        <v>183</v>
      </c>
      <c r="M36" s="26">
        <v>48</v>
      </c>
      <c r="N36" s="26">
        <v>16</v>
      </c>
      <c r="O36" s="26">
        <v>11</v>
      </c>
    </row>
    <row r="37" spans="1:15" ht="12">
      <c r="A37" s="22" t="s">
        <v>25</v>
      </c>
      <c r="B37" s="27" t="s">
        <v>52</v>
      </c>
      <c r="C37" s="26">
        <f>9+10</f>
        <v>19</v>
      </c>
      <c r="D37" s="26">
        <v>47</v>
      </c>
      <c r="E37" s="26">
        <v>58</v>
      </c>
      <c r="F37" s="26">
        <v>54</v>
      </c>
      <c r="G37" s="26">
        <f>23+13</f>
        <v>36</v>
      </c>
      <c r="H37" s="26">
        <v>15</v>
      </c>
      <c r="I37" s="27">
        <v>8</v>
      </c>
      <c r="J37" s="26">
        <v>1</v>
      </c>
      <c r="K37" s="26">
        <v>54</v>
      </c>
      <c r="L37" s="26">
        <v>52</v>
      </c>
      <c r="M37" s="26">
        <v>47</v>
      </c>
      <c r="N37" s="26">
        <v>32</v>
      </c>
      <c r="O37" s="26">
        <v>10</v>
      </c>
    </row>
    <row r="38" spans="1:15" ht="12">
      <c r="A38" s="22" t="s">
        <v>26</v>
      </c>
      <c r="B38" s="27" t="s">
        <v>52</v>
      </c>
      <c r="C38" s="26">
        <f>48+51</f>
        <v>99</v>
      </c>
      <c r="D38" s="26">
        <v>145</v>
      </c>
      <c r="E38" s="26">
        <v>96</v>
      </c>
      <c r="F38" s="26">
        <v>29</v>
      </c>
      <c r="G38" s="26">
        <f>7+3</f>
        <v>10</v>
      </c>
      <c r="H38" s="26">
        <v>4</v>
      </c>
      <c r="I38" s="27">
        <v>44</v>
      </c>
      <c r="J38" s="29" t="s">
        <v>59</v>
      </c>
      <c r="K38" s="26">
        <v>150</v>
      </c>
      <c r="L38" s="26">
        <v>69</v>
      </c>
      <c r="M38" s="26">
        <v>30</v>
      </c>
      <c r="N38" s="26">
        <v>8</v>
      </c>
      <c r="O38" s="26">
        <v>4</v>
      </c>
    </row>
    <row r="39" spans="9:15" ht="12">
      <c r="I39" s="27"/>
      <c r="J39" s="26"/>
      <c r="K39" s="26"/>
      <c r="L39" s="26"/>
      <c r="M39" s="26"/>
      <c r="N39" s="26"/>
      <c r="O39" s="26"/>
    </row>
    <row r="40" spans="1:15" ht="12">
      <c r="A40" s="22" t="s">
        <v>27</v>
      </c>
      <c r="B40" s="25">
        <v>1</v>
      </c>
      <c r="C40" s="26">
        <f>101+1+68</f>
        <v>170</v>
      </c>
      <c r="D40" s="26">
        <v>224</v>
      </c>
      <c r="E40" s="26">
        <v>242</v>
      </c>
      <c r="F40" s="26">
        <v>132</v>
      </c>
      <c r="G40" s="26">
        <f>60+20</f>
        <v>80</v>
      </c>
      <c r="H40" s="26">
        <v>43</v>
      </c>
      <c r="I40" s="25">
        <v>61</v>
      </c>
      <c r="J40" s="26">
        <v>7</v>
      </c>
      <c r="K40" s="26">
        <v>214</v>
      </c>
      <c r="L40" s="26">
        <v>182</v>
      </c>
      <c r="M40" s="26">
        <v>83</v>
      </c>
      <c r="N40" s="26">
        <v>69</v>
      </c>
      <c r="O40" s="26">
        <v>33</v>
      </c>
    </row>
    <row r="41" spans="1:15" ht="12">
      <c r="A41" s="22" t="s">
        <v>28</v>
      </c>
      <c r="B41" s="25">
        <v>3</v>
      </c>
      <c r="C41" s="26">
        <f>182+2+59</f>
        <v>243</v>
      </c>
      <c r="D41" s="26">
        <v>17</v>
      </c>
      <c r="E41" s="26">
        <v>3</v>
      </c>
      <c r="F41" s="26">
        <v>3</v>
      </c>
      <c r="G41" s="29" t="s">
        <v>52</v>
      </c>
      <c r="H41" s="29" t="s">
        <v>52</v>
      </c>
      <c r="I41" s="25">
        <v>159</v>
      </c>
      <c r="J41" s="29" t="s">
        <v>59</v>
      </c>
      <c r="K41" s="26">
        <v>49</v>
      </c>
      <c r="L41" s="26">
        <v>4</v>
      </c>
      <c r="M41" s="26">
        <v>1</v>
      </c>
      <c r="N41" s="29" t="s">
        <v>59</v>
      </c>
      <c r="O41" s="29" t="s">
        <v>59</v>
      </c>
    </row>
    <row r="42" spans="1:15" ht="12">
      <c r="A42" s="22" t="s">
        <v>29</v>
      </c>
      <c r="B42" s="27" t="s">
        <v>52</v>
      </c>
      <c r="C42" s="26">
        <f>77+44</f>
        <v>121</v>
      </c>
      <c r="D42" s="26">
        <v>33</v>
      </c>
      <c r="E42" s="26">
        <v>7</v>
      </c>
      <c r="F42" s="26">
        <v>1</v>
      </c>
      <c r="G42" s="26">
        <f>1+1</f>
        <v>2</v>
      </c>
      <c r="H42" s="29" t="s">
        <v>52</v>
      </c>
      <c r="I42" s="27">
        <v>89</v>
      </c>
      <c r="J42" s="26">
        <v>1</v>
      </c>
      <c r="K42" s="26">
        <v>50</v>
      </c>
      <c r="L42" s="26">
        <v>3</v>
      </c>
      <c r="M42" s="29" t="s">
        <v>59</v>
      </c>
      <c r="N42" s="26">
        <v>2</v>
      </c>
      <c r="O42" s="29" t="s">
        <v>59</v>
      </c>
    </row>
    <row r="43" spans="1:15" ht="12">
      <c r="A43" s="22" t="s">
        <v>30</v>
      </c>
      <c r="B43" s="27" t="s">
        <v>52</v>
      </c>
      <c r="C43" s="26">
        <f>71+1+68</f>
        <v>140</v>
      </c>
      <c r="D43" s="26">
        <v>51</v>
      </c>
      <c r="E43" s="26">
        <v>10</v>
      </c>
      <c r="F43" s="29" t="s">
        <v>52</v>
      </c>
      <c r="G43" s="29" t="s">
        <v>52</v>
      </c>
      <c r="H43" s="26">
        <v>1</v>
      </c>
      <c r="I43" s="27">
        <v>80</v>
      </c>
      <c r="J43" s="26">
        <v>1</v>
      </c>
      <c r="K43" s="26">
        <v>99</v>
      </c>
      <c r="L43" s="26">
        <v>5</v>
      </c>
      <c r="M43" s="29" t="s">
        <v>59</v>
      </c>
      <c r="N43" s="29">
        <v>1</v>
      </c>
      <c r="O43" s="26">
        <v>2</v>
      </c>
    </row>
    <row r="44" spans="1:15" ht="12">
      <c r="A44" s="22" t="s">
        <v>31</v>
      </c>
      <c r="B44" s="27" t="s">
        <v>52</v>
      </c>
      <c r="C44" s="26">
        <f>179+2+111</f>
        <v>292</v>
      </c>
      <c r="D44" s="26">
        <v>123</v>
      </c>
      <c r="E44" s="26">
        <v>95</v>
      </c>
      <c r="F44" s="26">
        <v>59</v>
      </c>
      <c r="G44" s="26">
        <f>12+3</f>
        <v>15</v>
      </c>
      <c r="H44" s="26">
        <v>10</v>
      </c>
      <c r="I44" s="27">
        <v>151</v>
      </c>
      <c r="J44" s="26">
        <v>3</v>
      </c>
      <c r="K44" s="26">
        <v>179</v>
      </c>
      <c r="L44" s="26">
        <v>82</v>
      </c>
      <c r="M44" s="26">
        <v>49</v>
      </c>
      <c r="N44" s="26">
        <v>17</v>
      </c>
      <c r="O44" s="26">
        <v>13</v>
      </c>
    </row>
    <row r="45" spans="1:15" ht="12">
      <c r="A45" s="22" t="s">
        <v>32</v>
      </c>
      <c r="B45" s="25">
        <v>1</v>
      </c>
      <c r="C45" s="26">
        <f>38+46</f>
        <v>84</v>
      </c>
      <c r="D45" s="26">
        <v>143</v>
      </c>
      <c r="E45" s="26">
        <v>183</v>
      </c>
      <c r="F45" s="26">
        <v>148</v>
      </c>
      <c r="G45" s="26">
        <f>62+20</f>
        <v>82</v>
      </c>
      <c r="H45" s="26">
        <v>21</v>
      </c>
      <c r="I45" s="25">
        <v>43</v>
      </c>
      <c r="J45" s="29" t="s">
        <v>59</v>
      </c>
      <c r="K45" s="26">
        <v>189</v>
      </c>
      <c r="L45" s="26">
        <v>168</v>
      </c>
      <c r="M45" s="26">
        <v>123</v>
      </c>
      <c r="N45" s="26">
        <v>74</v>
      </c>
      <c r="O45" s="26">
        <v>22</v>
      </c>
    </row>
    <row r="46" spans="1:15" ht="12">
      <c r="A46" s="22" t="s">
        <v>33</v>
      </c>
      <c r="B46" s="27" t="s">
        <v>52</v>
      </c>
      <c r="C46" s="26">
        <f>9+9</f>
        <v>18</v>
      </c>
      <c r="D46" s="26">
        <v>64</v>
      </c>
      <c r="E46" s="26">
        <v>75</v>
      </c>
      <c r="F46" s="26">
        <v>40</v>
      </c>
      <c r="G46" s="26">
        <f>11+5</f>
        <v>16</v>
      </c>
      <c r="H46" s="26">
        <v>5</v>
      </c>
      <c r="I46" s="27">
        <v>8</v>
      </c>
      <c r="J46" s="29" t="s">
        <v>59</v>
      </c>
      <c r="K46" s="26">
        <v>38</v>
      </c>
      <c r="L46" s="26">
        <v>48</v>
      </c>
      <c r="M46" s="26">
        <v>24</v>
      </c>
      <c r="N46" s="26">
        <v>11</v>
      </c>
      <c r="O46" s="26">
        <v>3</v>
      </c>
    </row>
    <row r="47" spans="1:15" ht="12">
      <c r="A47" s="22" t="s">
        <v>34</v>
      </c>
      <c r="B47" s="25">
        <v>2</v>
      </c>
      <c r="C47" s="26">
        <f>80+86</f>
        <v>166</v>
      </c>
      <c r="D47" s="26">
        <v>259</v>
      </c>
      <c r="E47" s="26">
        <v>371</v>
      </c>
      <c r="F47" s="26">
        <v>254</v>
      </c>
      <c r="G47" s="26">
        <f>96+31</f>
        <v>127</v>
      </c>
      <c r="H47" s="26">
        <v>24</v>
      </c>
      <c r="I47" s="25">
        <v>69</v>
      </c>
      <c r="J47" s="26">
        <v>3</v>
      </c>
      <c r="K47" s="26">
        <v>330</v>
      </c>
      <c r="L47" s="26">
        <v>333</v>
      </c>
      <c r="M47" s="26">
        <v>210</v>
      </c>
      <c r="N47" s="26">
        <v>93</v>
      </c>
      <c r="O47" s="26">
        <v>28</v>
      </c>
    </row>
    <row r="48" spans="9:15" ht="12">
      <c r="I48" s="25"/>
      <c r="J48" s="26"/>
      <c r="K48" s="26"/>
      <c r="L48" s="26"/>
      <c r="M48" s="26"/>
      <c r="N48" s="26"/>
      <c r="O48" s="26"/>
    </row>
    <row r="49" spans="1:15" ht="12">
      <c r="A49" s="22" t="s">
        <v>35</v>
      </c>
      <c r="B49" s="25">
        <v>4</v>
      </c>
      <c r="C49" s="26">
        <f>140+8+173</f>
        <v>321</v>
      </c>
      <c r="D49" s="26">
        <v>509</v>
      </c>
      <c r="E49" s="26">
        <v>579</v>
      </c>
      <c r="F49" s="26">
        <v>367</v>
      </c>
      <c r="G49" s="26">
        <f>110+43</f>
        <v>153</v>
      </c>
      <c r="H49" s="26">
        <v>62</v>
      </c>
      <c r="I49" s="25">
        <v>155</v>
      </c>
      <c r="J49" s="26">
        <v>10</v>
      </c>
      <c r="K49" s="26">
        <v>522</v>
      </c>
      <c r="L49" s="26">
        <v>474</v>
      </c>
      <c r="M49" s="26">
        <v>258</v>
      </c>
      <c r="N49" s="26">
        <v>119</v>
      </c>
      <c r="O49" s="26">
        <v>53</v>
      </c>
    </row>
    <row r="50" spans="1:15" ht="12">
      <c r="A50" s="40" t="s">
        <v>36</v>
      </c>
      <c r="B50" s="31" t="s">
        <v>52</v>
      </c>
      <c r="C50" s="32">
        <f>131+6+147</f>
        <v>284</v>
      </c>
      <c r="D50" s="32">
        <v>344</v>
      </c>
      <c r="E50" s="32">
        <v>297</v>
      </c>
      <c r="F50" s="32">
        <v>84</v>
      </c>
      <c r="G50" s="32">
        <f>9+3</f>
        <v>12</v>
      </c>
      <c r="H50" s="32">
        <v>17</v>
      </c>
      <c r="I50" s="31">
        <v>115</v>
      </c>
      <c r="J50" s="32">
        <v>3</v>
      </c>
      <c r="K50" s="32">
        <v>429</v>
      </c>
      <c r="L50" s="32">
        <v>248</v>
      </c>
      <c r="M50" s="32">
        <v>74</v>
      </c>
      <c r="N50" s="32">
        <v>11</v>
      </c>
      <c r="O50" s="32">
        <v>12</v>
      </c>
    </row>
    <row r="51" spans="1:15" ht="12">
      <c r="A51" s="42" t="s">
        <v>37</v>
      </c>
      <c r="B51" s="1" t="s">
        <v>60</v>
      </c>
      <c r="C51" s="43"/>
      <c r="D51" s="43"/>
      <c r="E51" s="43"/>
      <c r="F51" s="43"/>
      <c r="G51" s="43"/>
      <c r="H51" s="43"/>
      <c r="I51" s="8" t="s">
        <v>61</v>
      </c>
      <c r="J51" s="9"/>
      <c r="K51" s="9"/>
      <c r="L51" s="9"/>
      <c r="M51" s="9"/>
      <c r="N51" s="9"/>
      <c r="O51" s="9"/>
    </row>
    <row r="52" spans="1:15" ht="12">
      <c r="A52" s="44" t="s">
        <v>38</v>
      </c>
      <c r="B52" s="30" t="s">
        <v>62</v>
      </c>
      <c r="I52" s="33"/>
      <c r="J52" s="34"/>
      <c r="K52" s="34"/>
      <c r="L52" s="34"/>
      <c r="M52" s="34"/>
      <c r="N52" s="34"/>
      <c r="O52" s="34"/>
    </row>
    <row r="53" spans="1:15" ht="12">
      <c r="A53" s="36"/>
      <c r="B53" s="35"/>
      <c r="C53" s="36"/>
      <c r="D53" s="36"/>
      <c r="E53" s="36"/>
      <c r="F53" s="36"/>
      <c r="G53" s="36"/>
      <c r="H53" s="36"/>
      <c r="I53" s="35" t="s">
        <v>63</v>
      </c>
      <c r="J53" s="36"/>
      <c r="K53" s="36"/>
      <c r="L53" s="36"/>
      <c r="M53" s="36"/>
      <c r="N53" s="36"/>
      <c r="O53" s="36"/>
    </row>
    <row r="54" spans="9:15" ht="12">
      <c r="I54" s="37"/>
      <c r="J54" s="37"/>
      <c r="K54" s="37"/>
      <c r="L54" s="37"/>
      <c r="M54" s="37"/>
      <c r="N54" s="37"/>
      <c r="O54" s="37"/>
    </row>
  </sheetData>
  <mergeCells count="4">
    <mergeCell ref="I3:M3"/>
    <mergeCell ref="J4:J5"/>
    <mergeCell ref="O4:O5"/>
    <mergeCell ref="I51:O5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2001-03-13T00:48:22Z</dcterms:created>
  <dcterms:modified xsi:type="dcterms:W3CDTF">2003-04-14T06:34:07Z</dcterms:modified>
  <cp:category/>
  <cp:version/>
  <cp:contentType/>
  <cp:contentStatus/>
</cp:coreProperties>
</file>