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130" activeTab="0"/>
  </bookViews>
  <sheets>
    <sheet name="1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<sst xmlns="http://schemas.openxmlformats.org/spreadsheetml/2006/main" count="256" uniqueCount="65">
  <si>
    <t>区     分</t>
  </si>
  <si>
    <r>
      <t xml:space="preserve">総人口
 A＋B
</t>
    </r>
    <r>
      <rPr>
        <sz val="8"/>
        <rFont val="ＭＳ Ｐゴシック"/>
        <family val="3"/>
      </rPr>
      <t>（含年齢不詳）</t>
    </r>
  </si>
  <si>
    <t>１５歳未満
人口 A</t>
  </si>
  <si>
    <t>１５歳以上
人口 B
（C+E）</t>
  </si>
  <si>
    <t>１５     歳     以     上     人     口       B     （C＋E）</t>
  </si>
  <si>
    <t>労働力人口
               Ｃ</t>
  </si>
  <si>
    <t>労              働              力            人            口     Ｃ</t>
  </si>
  <si>
    <t>非労働力
人口　　Ｅ</t>
  </si>
  <si>
    <t>就業者</t>
  </si>
  <si>
    <t>A. 専門的・技術的職業従事者</t>
  </si>
  <si>
    <t>B　管理的職業従事者</t>
  </si>
  <si>
    <t>C 事務従事者</t>
  </si>
  <si>
    <t>D  販売従事者</t>
  </si>
  <si>
    <t>E  サービス職業
従事者</t>
  </si>
  <si>
    <t>F  保安職業
従事者</t>
  </si>
  <si>
    <t>G 農林漁業
作業者</t>
  </si>
  <si>
    <r>
      <t>H</t>
    </r>
    <r>
      <rPr>
        <sz val="11"/>
        <rFont val="ＭＳ Ｐゴシック"/>
        <family val="3"/>
      </rPr>
      <t xml:space="preserve"> 運輸・通信
従事者</t>
    </r>
  </si>
  <si>
    <t>I  生産工程・
労務作業者</t>
  </si>
  <si>
    <t>計</t>
  </si>
  <si>
    <t>男性</t>
  </si>
  <si>
    <t>女性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</si>
  <si>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</si>
  <si>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</si>
  <si>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</si>
  <si>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</si>
  <si>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</si>
  <si>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</si>
  <si>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</si>
  <si>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</si>
  <si>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</si>
  <si>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</si>
  <si>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</si>
  <si>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</si>
  <si>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</si>
  <si>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</si>
  <si>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</si>
  <si>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</si>
  <si>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</si>
  <si>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</si>
  <si>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</si>
  <si>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</si>
  <si>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</si>
  <si>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</si>
  <si>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</si>
  <si>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</si>
  <si>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</si>
  <si>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</si>
  <si>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</si>
  <si>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</si>
  <si>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</si>
  <si>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</si>
  <si>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</si>
  <si>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</si>
  <si>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</si>
  <si>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</si>
  <si>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</si>
  <si>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富山県</t>
  </si>
  <si>
    <t>完全
失業者
  D</t>
  </si>
  <si>
    <t>第19表　職業（大分類）別就業者の状況</t>
  </si>
  <si>
    <t>単位：人</t>
  </si>
  <si>
    <t>１５歳未満
人口 A</t>
  </si>
  <si>
    <t>J  分類
不能</t>
  </si>
  <si>
    <t>　　大　　分　　類　　別　　の　　就　　業　　者　</t>
  </si>
  <si>
    <t>　　　　　　　職　　　　業</t>
  </si>
  <si>
    <t>+++++++++++++++++++++++++++++++++++++++++++++++++++++++++++++++++++++++++++++++++++++++++++++++++++++++++++++++++++++++++++++++++++++++++++++++++++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</si>
</sst>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38" fontId="0" fillId="0" borderId="0" xfId="16" applyAlignment="1">
      <alignment/>
    </xf>
    <xf numFmtId="38" fontId="3" fillId="0" borderId="1" xfId="16" applyFont="1" applyFill="1" applyBorder="1" applyAlignment="1">
      <alignment horizontal="center" vertical="center" wrapText="1"/>
    </xf>
    <xf numFmtId="38" fontId="2" fillId="0" borderId="1" xfId="16" applyFont="1" applyFill="1" applyBorder="1" applyAlignment="1">
      <alignment horizontal="center" vertical="center" wrapText="1"/>
    </xf>
    <xf numFmtId="38" fontId="0" fillId="0" borderId="2" xfId="16" applyBorder="1" applyAlignment="1">
      <alignment horizontal="center"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38" fontId="0" fillId="0" borderId="5" xfId="16" applyBorder="1" applyAlignment="1">
      <alignment horizontal="center"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7" xfId="16" applyBorder="1" applyAlignment="1">
      <alignment/>
    </xf>
    <xf numFmtId="38" fontId="0" fillId="0" borderId="9" xfId="16" applyBorder="1" applyAlignment="1">
      <alignment/>
    </xf>
    <xf numFmtId="38" fontId="0" fillId="0" borderId="10" xfId="16" applyBorder="1" applyAlignment="1">
      <alignment horizontal="center"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 horizontal="center" vertical="center"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38" fontId="0" fillId="0" borderId="4" xfId="16" applyBorder="1" applyAlignment="1">
      <alignment/>
    </xf>
    <xf numFmtId="38" fontId="0" fillId="0" borderId="16" xfId="16" applyBorder="1" applyAlignment="1">
      <alignment/>
    </xf>
    <xf numFmtId="0" fontId="4" fillId="0" borderId="17" xfId="0" applyFont="1" applyBorder="1" applyAlignment="1">
      <alignment vertical="center"/>
    </xf>
    <xf numFmtId="38" fontId="0" fillId="0" borderId="18" xfId="16" applyBorder="1" applyAlignment="1">
      <alignment/>
    </xf>
    <xf numFmtId="38" fontId="0" fillId="0" borderId="8" xfId="16" applyBorder="1" applyAlignment="1">
      <alignment horizontal="right"/>
    </xf>
    <xf numFmtId="38" fontId="0" fillId="0" borderId="7" xfId="16" applyBorder="1" applyAlignment="1">
      <alignment horizontal="right"/>
    </xf>
    <xf numFmtId="38" fontId="0" fillId="0" borderId="9" xfId="16" applyBorder="1" applyAlignment="1">
      <alignment horizontal="right"/>
    </xf>
    <xf numFmtId="38" fontId="0" fillId="0" borderId="19" xfId="16" applyBorder="1" applyAlignment="1">
      <alignment horizontal="center" vertical="center"/>
    </xf>
    <xf numFmtId="38" fontId="0" fillId="0" borderId="20" xfId="16" applyBorder="1" applyAlignment="1">
      <alignment horizontal="right"/>
    </xf>
    <xf numFmtId="38" fontId="0" fillId="0" borderId="12" xfId="16" applyBorder="1" applyAlignment="1">
      <alignment horizontal="right"/>
    </xf>
    <xf numFmtId="38" fontId="0" fillId="0" borderId="21" xfId="16" applyBorder="1" applyAlignment="1">
      <alignment horizontal="right"/>
    </xf>
    <xf numFmtId="38" fontId="0" fillId="0" borderId="22" xfId="16" applyBorder="1" applyAlignment="1">
      <alignment horizontal="center" vertical="center"/>
    </xf>
    <xf numFmtId="38" fontId="0" fillId="0" borderId="23" xfId="16" applyBorder="1" applyAlignment="1">
      <alignment/>
    </xf>
    <xf numFmtId="38" fontId="0" fillId="0" borderId="24" xfId="16" applyBorder="1" applyAlignment="1">
      <alignment/>
    </xf>
    <xf numFmtId="38" fontId="0" fillId="0" borderId="25" xfId="16" applyBorder="1" applyAlignment="1">
      <alignment horizontal="right"/>
    </xf>
    <xf numFmtId="38" fontId="0" fillId="0" borderId="24" xfId="16" applyBorder="1" applyAlignment="1">
      <alignment horizontal="right"/>
    </xf>
    <xf numFmtId="38" fontId="0" fillId="0" borderId="26" xfId="16" applyBorder="1" applyAlignment="1">
      <alignment horizontal="right"/>
    </xf>
    <xf numFmtId="0" fontId="4" fillId="0" borderId="27" xfId="0" applyFont="1" applyBorder="1" applyAlignment="1">
      <alignment vertical="center"/>
    </xf>
    <xf numFmtId="38" fontId="0" fillId="0" borderId="28" xfId="16" applyBorder="1" applyAlignment="1">
      <alignment horizontal="center" vertical="center"/>
    </xf>
    <xf numFmtId="38" fontId="0" fillId="0" borderId="29" xfId="16" applyBorder="1" applyAlignment="1">
      <alignment/>
    </xf>
    <xf numFmtId="38" fontId="0" fillId="0" borderId="30" xfId="16" applyBorder="1" applyAlignment="1">
      <alignment/>
    </xf>
    <xf numFmtId="38" fontId="0" fillId="0" borderId="15" xfId="16" applyBorder="1" applyAlignment="1">
      <alignment horizontal="right"/>
    </xf>
    <xf numFmtId="38" fontId="0" fillId="0" borderId="4" xfId="16" applyBorder="1" applyAlignment="1">
      <alignment horizontal="right"/>
    </xf>
    <xf numFmtId="38" fontId="0" fillId="0" borderId="16" xfId="16" applyBorder="1" applyAlignment="1">
      <alignment horizontal="right"/>
    </xf>
    <xf numFmtId="38" fontId="0" fillId="0" borderId="31" xfId="16" applyBorder="1" applyAlignment="1">
      <alignment horizontal="center" vertical="center"/>
    </xf>
    <xf numFmtId="38" fontId="0" fillId="0" borderId="32" xfId="16" applyBorder="1" applyAlignment="1">
      <alignment horizontal="center" vertical="center"/>
    </xf>
    <xf numFmtId="38" fontId="0" fillId="0" borderId="33" xfId="16" applyBorder="1" applyAlignment="1">
      <alignment horizontal="center" vertical="center"/>
    </xf>
    <xf numFmtId="38" fontId="0" fillId="0" borderId="34" xfId="16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8" fontId="0" fillId="0" borderId="35" xfId="16" applyBorder="1" applyAlignment="1">
      <alignment horizontal="center" vertical="center"/>
    </xf>
    <xf numFmtId="38" fontId="0" fillId="0" borderId="36" xfId="16" applyBorder="1" applyAlignment="1">
      <alignment horizontal="center"/>
    </xf>
    <xf numFmtId="38" fontId="0" fillId="0" borderId="37" xfId="16" applyBorder="1" applyAlignment="1">
      <alignment/>
    </xf>
    <xf numFmtId="38" fontId="0" fillId="0" borderId="38" xfId="16" applyBorder="1" applyAlignment="1">
      <alignment/>
    </xf>
    <xf numFmtId="38" fontId="0" fillId="0" borderId="39" xfId="16" applyBorder="1" applyAlignment="1">
      <alignment horizontal="right"/>
    </xf>
    <xf numFmtId="38" fontId="0" fillId="0" borderId="38" xfId="16" applyBorder="1" applyAlignment="1">
      <alignment horizontal="right"/>
    </xf>
    <xf numFmtId="38" fontId="0" fillId="0" borderId="40" xfId="16" applyBorder="1" applyAlignment="1">
      <alignment horizontal="right"/>
    </xf>
    <xf numFmtId="38" fontId="0" fillId="0" borderId="41" xfId="16" applyBorder="1" applyAlignment="1">
      <alignment horizontal="center"/>
    </xf>
    <xf numFmtId="38" fontId="0" fillId="0" borderId="42" xfId="16" applyBorder="1" applyAlignment="1">
      <alignment/>
    </xf>
    <xf numFmtId="38" fontId="0" fillId="0" borderId="43" xfId="16" applyBorder="1" applyAlignment="1">
      <alignment/>
    </xf>
    <xf numFmtId="38" fontId="0" fillId="0" borderId="44" xfId="16" applyBorder="1" applyAlignment="1">
      <alignment/>
    </xf>
    <xf numFmtId="38" fontId="0" fillId="0" borderId="45" xfId="16" applyBorder="1" applyAlignment="1">
      <alignment/>
    </xf>
    <xf numFmtId="38" fontId="0" fillId="0" borderId="46" xfId="16" applyBorder="1" applyAlignment="1">
      <alignment/>
    </xf>
    <xf numFmtId="38" fontId="0" fillId="0" borderId="47" xfId="16" applyBorder="1" applyAlignment="1">
      <alignment/>
    </xf>
    <xf numFmtId="38" fontId="0" fillId="0" borderId="48" xfId="16" applyBorder="1" applyAlignment="1">
      <alignment/>
    </xf>
    <xf numFmtId="38" fontId="0" fillId="0" borderId="49" xfId="16" applyBorder="1" applyAlignment="1">
      <alignment/>
    </xf>
    <xf numFmtId="38" fontId="0" fillId="0" borderId="0" xfId="16" applyBorder="1" applyAlignment="1">
      <alignment horizontal="right"/>
    </xf>
    <xf numFmtId="38" fontId="0" fillId="0" borderId="0" xfId="16" applyBorder="1" applyAlignment="1">
      <alignment horizontal="center" vertical="center"/>
    </xf>
    <xf numFmtId="38" fontId="0" fillId="0" borderId="0" xfId="16" applyBorder="1" applyAlignment="1">
      <alignment/>
    </xf>
    <xf numFmtId="38" fontId="0" fillId="0" borderId="50" xfId="16" applyBorder="1" applyAlignment="1">
      <alignment horizontal="center" vertical="center"/>
    </xf>
    <xf numFmtId="38" fontId="0" fillId="0" borderId="51" xfId="16" applyBorder="1" applyAlignment="1">
      <alignment horizontal="right"/>
    </xf>
    <xf numFmtId="38" fontId="0" fillId="0" borderId="43" xfId="16" applyBorder="1" applyAlignment="1">
      <alignment horizontal="right"/>
    </xf>
    <xf numFmtId="38" fontId="0" fillId="0" borderId="52" xfId="16" applyBorder="1" applyAlignment="1">
      <alignment horizontal="right"/>
    </xf>
    <xf numFmtId="38" fontId="0" fillId="0" borderId="53" xfId="16" applyBorder="1" applyAlignment="1">
      <alignment horizontal="center" vertical="center"/>
    </xf>
    <xf numFmtId="176" fontId="0" fillId="0" borderId="1" xfId="1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8" fontId="0" fillId="0" borderId="51" xfId="16" applyBorder="1" applyAlignment="1">
      <alignment/>
    </xf>
    <xf numFmtId="38" fontId="0" fillId="0" borderId="8" xfId="16" applyBorder="1" applyAlignment="1">
      <alignment/>
    </xf>
    <xf numFmtId="38" fontId="0" fillId="0" borderId="54" xfId="16" applyBorder="1" applyAlignment="1">
      <alignment/>
    </xf>
    <xf numFmtId="38" fontId="0" fillId="0" borderId="15" xfId="16" applyBorder="1" applyAlignment="1">
      <alignment/>
    </xf>
    <xf numFmtId="38" fontId="0" fillId="0" borderId="39" xfId="16" applyBorder="1" applyAlignment="1">
      <alignment/>
    </xf>
    <xf numFmtId="38" fontId="0" fillId="0" borderId="55" xfId="16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38" fontId="0" fillId="0" borderId="57" xfId="16" applyBorder="1" applyAlignment="1">
      <alignment horizontal="center" vertical="center"/>
    </xf>
    <xf numFmtId="38" fontId="0" fillId="0" borderId="58" xfId="16" applyBorder="1" applyAlignment="1">
      <alignment horizontal="center" vertical="center"/>
    </xf>
    <xf numFmtId="38" fontId="0" fillId="0" borderId="59" xfId="16" applyBorder="1" applyAlignment="1">
      <alignment horizontal="center" vertical="center"/>
    </xf>
    <xf numFmtId="38" fontId="0" fillId="0" borderId="60" xfId="16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38" fontId="0" fillId="0" borderId="61" xfId="16" applyBorder="1" applyAlignment="1">
      <alignment horizontal="center" vertical="center"/>
    </xf>
    <xf numFmtId="0" fontId="7" fillId="0" borderId="56" xfId="0" applyFont="1" applyBorder="1" applyAlignment="1">
      <alignment vertical="center"/>
    </xf>
    <xf numFmtId="38" fontId="0" fillId="0" borderId="20" xfId="16" applyBorder="1" applyAlignment="1">
      <alignment/>
    </xf>
    <xf numFmtId="38" fontId="0" fillId="0" borderId="25" xfId="16" applyBorder="1" applyAlignment="1">
      <alignment/>
    </xf>
    <xf numFmtId="38" fontId="8" fillId="0" borderId="59" xfId="16" applyFont="1" applyBorder="1" applyAlignment="1">
      <alignment horizontal="center" vertical="center"/>
    </xf>
    <xf numFmtId="38" fontId="8" fillId="0" borderId="60" xfId="16" applyFont="1" applyBorder="1" applyAlignment="1">
      <alignment horizontal="center" vertical="center"/>
    </xf>
    <xf numFmtId="38" fontId="0" fillId="0" borderId="7" xfId="16" applyFont="1" applyBorder="1" applyAlignment="1" quotePrefix="1">
      <alignment/>
    </xf>
    <xf numFmtId="38" fontId="0" fillId="0" borderId="62" xfId="16" applyFont="1" applyBorder="1" applyAlignment="1">
      <alignment horizontal="center" vertical="center"/>
    </xf>
    <xf numFmtId="38" fontId="0" fillId="0" borderId="63" xfId="16" applyBorder="1" applyAlignment="1">
      <alignment horizontal="center" vertical="center"/>
    </xf>
    <xf numFmtId="38" fontId="0" fillId="0" borderId="64" xfId="16" applyFont="1" applyBorder="1" applyAlignment="1">
      <alignment horizontal="center" vertical="center"/>
    </xf>
    <xf numFmtId="38" fontId="0" fillId="0" borderId="63" xfId="16" applyFont="1" applyBorder="1" applyAlignment="1">
      <alignment horizontal="center" vertical="center"/>
    </xf>
    <xf numFmtId="38" fontId="0" fillId="0" borderId="65" xfId="16" applyFont="1" applyBorder="1" applyAlignment="1">
      <alignment horizontal="center" vertical="center"/>
    </xf>
    <xf numFmtId="38" fontId="0" fillId="0" borderId="66" xfId="16" applyBorder="1" applyAlignment="1">
      <alignment horizontal="left" indent="7"/>
    </xf>
    <xf numFmtId="38" fontId="0" fillId="0" borderId="67" xfId="16" applyFill="1" applyBorder="1" applyAlignment="1">
      <alignment horizontal="center" vertical="center" wrapText="1"/>
    </xf>
    <xf numFmtId="38" fontId="0" fillId="0" borderId="1" xfId="16" applyFill="1" applyBorder="1" applyAlignment="1">
      <alignment horizontal="center" vertical="center"/>
    </xf>
    <xf numFmtId="38" fontId="0" fillId="0" borderId="68" xfId="16" applyFill="1" applyBorder="1" applyAlignment="1">
      <alignment horizontal="left" indent="8"/>
    </xf>
    <xf numFmtId="38" fontId="0" fillId="0" borderId="69" xfId="16" applyFill="1" applyBorder="1" applyAlignment="1">
      <alignment horizontal="left" indent="8"/>
    </xf>
    <xf numFmtId="38" fontId="0" fillId="0" borderId="70" xfId="16" applyFont="1" applyBorder="1" applyAlignment="1">
      <alignment horizontal="center" vertical="center" wrapText="1"/>
    </xf>
    <xf numFmtId="38" fontId="0" fillId="0" borderId="71" xfId="16" applyBorder="1" applyAlignment="1">
      <alignment horizontal="center" vertical="center" wrapText="1"/>
    </xf>
    <xf numFmtId="176" fontId="0" fillId="0" borderId="70" xfId="16" applyNumberFormat="1" applyFill="1" applyBorder="1" applyAlignment="1">
      <alignment horizontal="center" vertical="center"/>
    </xf>
    <xf numFmtId="176" fontId="0" fillId="0" borderId="72" xfId="16" applyNumberFormat="1" applyFill="1" applyBorder="1" applyAlignment="1">
      <alignment horizontal="center" vertical="center"/>
    </xf>
    <xf numFmtId="176" fontId="0" fillId="0" borderId="1" xfId="16" applyNumberFormat="1" applyFont="1" applyFill="1" applyBorder="1" applyAlignment="1">
      <alignment horizontal="center" vertical="center" wrapText="1"/>
    </xf>
    <xf numFmtId="176" fontId="0" fillId="0" borderId="72" xfId="16" applyNumberFormat="1" applyFont="1" applyFill="1" applyBorder="1" applyAlignment="1">
      <alignment horizontal="center" vertical="center"/>
    </xf>
    <xf numFmtId="38" fontId="0" fillId="0" borderId="68" xfId="16" applyFont="1" applyFill="1" applyBorder="1" applyAlignment="1">
      <alignment horizontal="center"/>
    </xf>
    <xf numFmtId="38" fontId="0" fillId="0" borderId="68" xfId="16" applyFill="1" applyBorder="1" applyAlignment="1">
      <alignment/>
    </xf>
    <xf numFmtId="38" fontId="0" fillId="0" borderId="69" xfId="16" applyFill="1" applyBorder="1" applyAlignment="1">
      <alignment/>
    </xf>
    <xf numFmtId="38" fontId="0" fillId="0" borderId="73" xfId="16" applyFont="1" applyBorder="1" applyAlignment="1">
      <alignment horizontal="center" vertical="center"/>
    </xf>
    <xf numFmtId="38" fontId="0" fillId="0" borderId="74" xfId="16" applyBorder="1" applyAlignment="1">
      <alignment horizontal="center" vertical="center"/>
    </xf>
    <xf numFmtId="38" fontId="0" fillId="0" borderId="75" xfId="16" applyBorder="1" applyAlignment="1">
      <alignment horizontal="center" vertical="center" wrapText="1"/>
    </xf>
    <xf numFmtId="38" fontId="0" fillId="0" borderId="76" xfId="16" applyBorder="1" applyAlignment="1">
      <alignment horizontal="center" vertical="center" wrapText="1"/>
    </xf>
    <xf numFmtId="38" fontId="0" fillId="0" borderId="77" xfId="16" applyBorder="1" applyAlignment="1">
      <alignment horizontal="center" vertical="center" wrapText="1"/>
    </xf>
    <xf numFmtId="38" fontId="0" fillId="0" borderId="78" xfId="16" applyBorder="1" applyAlignment="1">
      <alignment horizontal="center" vertical="center" wrapText="1"/>
    </xf>
    <xf numFmtId="38" fontId="0" fillId="0" borderId="72" xfId="16" applyBorder="1" applyAlignment="1">
      <alignment horizontal="center" vertical="center" wrapText="1"/>
    </xf>
    <xf numFmtId="38" fontId="0" fillId="0" borderId="79" xfId="16" applyFont="1" applyBorder="1" applyAlignment="1">
      <alignment horizontal="center" vertical="center"/>
    </xf>
    <xf numFmtId="38" fontId="0" fillId="0" borderId="74" xfId="16" applyFont="1" applyBorder="1" applyAlignment="1">
      <alignment horizontal="center" vertical="center"/>
    </xf>
    <xf numFmtId="38" fontId="0" fillId="0" borderId="80" xfId="16" applyFont="1" applyBorder="1" applyAlignment="1">
      <alignment horizontal="center" vertical="center"/>
    </xf>
    <xf numFmtId="38" fontId="0" fillId="0" borderId="75" xfId="16" applyFont="1" applyBorder="1" applyAlignment="1">
      <alignment horizontal="center" vertical="center" wrapText="1"/>
    </xf>
    <xf numFmtId="38" fontId="0" fillId="0" borderId="78" xfId="16" applyFont="1" applyBorder="1" applyAlignment="1">
      <alignment horizontal="center" vertical="center" wrapText="1"/>
    </xf>
    <xf numFmtId="0" fontId="5" fillId="0" borderId="8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workbookViewId="0" topLeftCell="A1">
      <selection activeCell="A1" sqref="A1"/>
    </sheetView>
  </sheetViews>
  <sheetFormatPr defaultColWidth="9.00390625" defaultRowHeight="13.5"/>
  <cols>
    <col min="3" max="3" width="10.50390625" style="0" bestFit="1" customWidth="1"/>
    <col min="4" max="10" width="9.125" style="0" bestFit="1" customWidth="1"/>
    <col min="11" max="11" width="9.875" style="0" bestFit="1" customWidth="1"/>
    <col min="12" max="12" width="10.50390625" style="0" bestFit="1" customWidth="1"/>
    <col min="13" max="13" width="9.50390625" style="0" bestFit="1" customWidth="1"/>
    <col min="14" max="14" width="9.25390625" style="0" bestFit="1" customWidth="1"/>
    <col min="15" max="15" width="12.25390625" style="0" bestFit="1" customWidth="1"/>
    <col min="16" max="16" width="9.875" style="0" bestFit="1" customWidth="1"/>
    <col min="17" max="17" width="8.50390625" style="0" bestFit="1" customWidth="1"/>
    <col min="18" max="18" width="8.00390625" style="0" bestFit="1" customWidth="1"/>
    <col min="19" max="19" width="9.875" style="0" bestFit="1" customWidth="1"/>
    <col min="20" max="20" width="9.25390625" style="0" bestFit="1" customWidth="1"/>
  </cols>
  <sheetData>
    <row r="1" spans="2:19" ht="27" customHeight="1" thickBot="1">
      <c r="B1" s="126" t="s">
        <v>58</v>
      </c>
      <c r="C1" s="126"/>
      <c r="D1" s="126"/>
      <c r="E1" s="126"/>
      <c r="F1" s="126"/>
      <c r="G1" s="126"/>
      <c r="H1" s="126"/>
      <c r="I1" s="126"/>
      <c r="S1" s="74" t="s">
        <v>59</v>
      </c>
    </row>
    <row r="2" spans="1:20" s="1" customFormat="1" ht="13.5">
      <c r="A2" s="114" t="s">
        <v>0</v>
      </c>
      <c r="B2" s="124" t="s">
        <v>1</v>
      </c>
      <c r="C2" s="117"/>
      <c r="D2" s="125" t="s">
        <v>60</v>
      </c>
      <c r="E2" s="116" t="s">
        <v>3</v>
      </c>
      <c r="F2" s="100" t="s">
        <v>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95" t="s">
        <v>0</v>
      </c>
    </row>
    <row r="3" spans="1:20" s="1" customFormat="1" ht="13.5">
      <c r="A3" s="115"/>
      <c r="B3" s="106"/>
      <c r="C3" s="118"/>
      <c r="D3" s="120"/>
      <c r="E3" s="120"/>
      <c r="F3" s="101" t="s">
        <v>5</v>
      </c>
      <c r="G3" s="103" t="s">
        <v>6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  <c r="S3" s="105" t="s">
        <v>7</v>
      </c>
      <c r="T3" s="96"/>
    </row>
    <row r="4" spans="1:20" s="1" customFormat="1" ht="13.5">
      <c r="A4" s="115"/>
      <c r="B4" s="106"/>
      <c r="C4" s="118"/>
      <c r="D4" s="120"/>
      <c r="E4" s="120"/>
      <c r="F4" s="101"/>
      <c r="G4" s="107" t="s">
        <v>8</v>
      </c>
      <c r="H4" s="111" t="s">
        <v>63</v>
      </c>
      <c r="I4" s="111"/>
      <c r="J4" s="111"/>
      <c r="K4" s="112" t="s">
        <v>62</v>
      </c>
      <c r="L4" s="112"/>
      <c r="M4" s="112"/>
      <c r="N4" s="112"/>
      <c r="O4" s="112"/>
      <c r="P4" s="112"/>
      <c r="Q4" s="113"/>
      <c r="R4" s="109" t="s">
        <v>57</v>
      </c>
      <c r="S4" s="106"/>
      <c r="T4" s="96"/>
    </row>
    <row r="5" spans="1:20" s="1" customFormat="1" ht="34.5" thickBot="1">
      <c r="A5" s="115"/>
      <c r="B5" s="106"/>
      <c r="C5" s="118"/>
      <c r="D5" s="120"/>
      <c r="E5" s="120"/>
      <c r="F5" s="102"/>
      <c r="G5" s="108"/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73" t="s">
        <v>61</v>
      </c>
      <c r="R5" s="110"/>
      <c r="S5" s="106"/>
      <c r="T5" s="96"/>
    </row>
    <row r="6" spans="1:20" s="1" customFormat="1" ht="21" customHeight="1" thickTop="1">
      <c r="A6" s="121" t="s">
        <v>56</v>
      </c>
      <c r="B6" s="56" t="s">
        <v>18</v>
      </c>
      <c r="C6" s="57">
        <f aca="true" t="shared" si="0" ref="C6:Q6">+C7+C8</f>
        <v>1120851</v>
      </c>
      <c r="D6" s="58">
        <f t="shared" si="0"/>
        <v>157179</v>
      </c>
      <c r="E6" s="58">
        <f t="shared" si="0"/>
        <v>962086</v>
      </c>
      <c r="F6" s="58">
        <f t="shared" si="0"/>
        <v>619025</v>
      </c>
      <c r="G6" s="58">
        <f t="shared" si="0"/>
        <v>597702</v>
      </c>
      <c r="H6" s="58">
        <f t="shared" si="0"/>
        <v>76902</v>
      </c>
      <c r="I6" s="58">
        <f t="shared" si="0"/>
        <v>17205</v>
      </c>
      <c r="J6" s="58">
        <v>107628</v>
      </c>
      <c r="K6" s="58">
        <f t="shared" si="0"/>
        <v>79959</v>
      </c>
      <c r="L6" s="58">
        <f t="shared" si="0"/>
        <v>46694</v>
      </c>
      <c r="M6" s="58">
        <f t="shared" si="0"/>
        <v>6397</v>
      </c>
      <c r="N6" s="59">
        <f t="shared" si="0"/>
        <v>24017</v>
      </c>
      <c r="O6" s="60">
        <f t="shared" si="0"/>
        <v>20427</v>
      </c>
      <c r="P6" s="61">
        <f t="shared" si="0"/>
        <v>217130</v>
      </c>
      <c r="Q6" s="60">
        <f t="shared" si="0"/>
        <v>1343</v>
      </c>
      <c r="R6" s="58">
        <f>+R7+R8</f>
        <v>21323</v>
      </c>
      <c r="S6" s="75">
        <f>+S7+S8</f>
        <v>341565</v>
      </c>
      <c r="T6" s="97" t="s">
        <v>56</v>
      </c>
    </row>
    <row r="7" spans="1:20" s="1" customFormat="1" ht="21" customHeight="1">
      <c r="A7" s="122"/>
      <c r="B7" s="7" t="s">
        <v>19</v>
      </c>
      <c r="C7" s="8">
        <f aca="true" t="shared" si="1" ref="C7:E8">+C10+C13+C16+C19+C22+C25+C28+C31+C34+C37+C40+C48+C51+C54+C57+C60+C63+C66+C69+C72+C75+C83+C86+C89+C92+C95+C98+C101+C104+C107+C110+C113+C116+C119+C122</f>
        <v>540212</v>
      </c>
      <c r="D7" s="9">
        <f t="shared" si="1"/>
        <v>80458</v>
      </c>
      <c r="E7" s="9">
        <f t="shared" si="1"/>
        <v>458281</v>
      </c>
      <c r="F7" s="9">
        <f>+G7+R7</f>
        <v>351666</v>
      </c>
      <c r="G7" s="9">
        <f>SUM(H7:Q7)</f>
        <v>338106</v>
      </c>
      <c r="H7" s="9">
        <f aca="true" t="shared" si="2" ref="H7:S7">+H10+H13+H16+H19+H22+H25+H28+H31+H34+H37+H40+H48+H51+H54+H57+H60+H63+H66+H69+H72+H75+H83+H86+H89+H92+H95+H98+H101+H104+H107+H110+H113+H116+H119+H122</f>
        <v>39983</v>
      </c>
      <c r="I7" s="9">
        <f t="shared" si="2"/>
        <v>15776</v>
      </c>
      <c r="J7" s="9">
        <v>35210</v>
      </c>
      <c r="K7" s="9">
        <f t="shared" si="2"/>
        <v>48580</v>
      </c>
      <c r="L7" s="9">
        <f t="shared" si="2"/>
        <v>13333</v>
      </c>
      <c r="M7" s="9">
        <f t="shared" si="2"/>
        <v>6068</v>
      </c>
      <c r="N7" s="10">
        <f t="shared" si="2"/>
        <v>14661</v>
      </c>
      <c r="O7" s="11">
        <f t="shared" si="2"/>
        <v>19151</v>
      </c>
      <c r="P7" s="12">
        <f t="shared" si="2"/>
        <v>144621</v>
      </c>
      <c r="Q7" s="11">
        <f t="shared" si="2"/>
        <v>723</v>
      </c>
      <c r="R7" s="9">
        <f t="shared" si="2"/>
        <v>13560</v>
      </c>
      <c r="S7" s="76">
        <f t="shared" si="2"/>
        <v>105856</v>
      </c>
      <c r="T7" s="98"/>
    </row>
    <row r="8" spans="1:20" s="1" customFormat="1" ht="21" customHeight="1">
      <c r="A8" s="123"/>
      <c r="B8" s="13" t="s">
        <v>20</v>
      </c>
      <c r="C8" s="14">
        <f t="shared" si="1"/>
        <v>580639</v>
      </c>
      <c r="D8" s="15">
        <f t="shared" si="1"/>
        <v>76721</v>
      </c>
      <c r="E8" s="15">
        <f t="shared" si="1"/>
        <v>503805</v>
      </c>
      <c r="F8" s="15">
        <f>+G8+R8</f>
        <v>267359</v>
      </c>
      <c r="G8" s="15">
        <f>SUM(H8:Q8)</f>
        <v>259596</v>
      </c>
      <c r="H8" s="15">
        <f aca="true" t="shared" si="3" ref="H8:S8">+H11+H14+H17+H20+H23+H26+H29+H32+H35+H38+H41+H49+H52+H55+H58+H61+H64+H67+H70+H73+H76+H84+H87+H90+H93+H96+H99+H102+H105+H108+H111+H114+H117+H120+H123</f>
        <v>36919</v>
      </c>
      <c r="I8" s="15">
        <f t="shared" si="3"/>
        <v>1429</v>
      </c>
      <c r="J8" s="15">
        <f t="shared" si="3"/>
        <v>72418</v>
      </c>
      <c r="K8" s="15">
        <f t="shared" si="3"/>
        <v>31379</v>
      </c>
      <c r="L8" s="15">
        <f t="shared" si="3"/>
        <v>33361</v>
      </c>
      <c r="M8" s="15">
        <f t="shared" si="3"/>
        <v>329</v>
      </c>
      <c r="N8" s="62">
        <f t="shared" si="3"/>
        <v>9356</v>
      </c>
      <c r="O8" s="63">
        <f t="shared" si="3"/>
        <v>1276</v>
      </c>
      <c r="P8" s="64">
        <f t="shared" si="3"/>
        <v>72509</v>
      </c>
      <c r="Q8" s="63">
        <f t="shared" si="3"/>
        <v>620</v>
      </c>
      <c r="R8" s="15">
        <f t="shared" si="3"/>
        <v>7763</v>
      </c>
      <c r="S8" s="90">
        <f t="shared" si="3"/>
        <v>235709</v>
      </c>
      <c r="T8" s="99"/>
    </row>
    <row r="9" spans="1:20" s="1" customFormat="1" ht="21" customHeight="1">
      <c r="A9" s="16"/>
      <c r="B9" s="4" t="s">
        <v>18</v>
      </c>
      <c r="C9" s="17">
        <f aca="true" t="shared" si="4" ref="C9:S9">+C10+C11</f>
        <v>325700</v>
      </c>
      <c r="D9" s="6">
        <f t="shared" si="4"/>
        <v>44976</v>
      </c>
      <c r="E9" s="6">
        <f t="shared" si="4"/>
        <v>280449</v>
      </c>
      <c r="F9" s="6">
        <f t="shared" si="4"/>
        <v>176202</v>
      </c>
      <c r="G9" s="6">
        <f t="shared" si="4"/>
        <v>170082</v>
      </c>
      <c r="H9" s="6">
        <f t="shared" si="4"/>
        <v>24356</v>
      </c>
      <c r="I9" s="6">
        <f t="shared" si="4"/>
        <v>5653</v>
      </c>
      <c r="J9" s="6">
        <f t="shared" si="4"/>
        <v>33369</v>
      </c>
      <c r="K9" s="6">
        <f t="shared" si="4"/>
        <v>28439</v>
      </c>
      <c r="L9" s="6">
        <f t="shared" si="4"/>
        <v>15013</v>
      </c>
      <c r="M9" s="6">
        <f t="shared" si="4"/>
        <v>2149</v>
      </c>
      <c r="N9" s="18">
        <f t="shared" si="4"/>
        <v>4256</v>
      </c>
      <c r="O9" s="19">
        <f t="shared" si="4"/>
        <v>5339</v>
      </c>
      <c r="P9" s="20">
        <f t="shared" si="4"/>
        <v>50448</v>
      </c>
      <c r="Q9" s="19">
        <f t="shared" si="4"/>
        <v>1060</v>
      </c>
      <c r="R9" s="6">
        <f t="shared" si="4"/>
        <v>6120</v>
      </c>
      <c r="S9" s="78">
        <f t="shared" si="4"/>
        <v>102267</v>
      </c>
      <c r="T9" s="83"/>
    </row>
    <row r="10" spans="1:20" s="1" customFormat="1" ht="21" customHeight="1">
      <c r="A10" s="21" t="s">
        <v>21</v>
      </c>
      <c r="B10" s="7" t="s">
        <v>19</v>
      </c>
      <c r="C10" s="22">
        <v>157842</v>
      </c>
      <c r="D10" s="9">
        <v>22888</v>
      </c>
      <c r="E10" s="9">
        <f>+F10+S10+1658-204</f>
        <v>134750</v>
      </c>
      <c r="F10" s="9">
        <f>+G10+R10</f>
        <v>102081</v>
      </c>
      <c r="G10" s="9">
        <f>SUM(H10:Q10)</f>
        <v>98225</v>
      </c>
      <c r="H10" s="9">
        <v>13206</v>
      </c>
      <c r="I10" s="9">
        <v>5130</v>
      </c>
      <c r="J10" s="9">
        <v>11295</v>
      </c>
      <c r="K10" s="9">
        <v>18550</v>
      </c>
      <c r="L10" s="9">
        <v>4830</v>
      </c>
      <c r="M10" s="9">
        <v>2040</v>
      </c>
      <c r="N10" s="23">
        <v>2502</v>
      </c>
      <c r="O10" s="24">
        <v>4970</v>
      </c>
      <c r="P10" s="25">
        <v>35124</v>
      </c>
      <c r="Q10" s="24">
        <v>578</v>
      </c>
      <c r="R10" s="9">
        <v>3856</v>
      </c>
      <c r="S10" s="76">
        <v>31215</v>
      </c>
      <c r="T10" s="81" t="s">
        <v>21</v>
      </c>
    </row>
    <row r="11" spans="1:20" s="1" customFormat="1" ht="21" customHeight="1">
      <c r="A11" s="26"/>
      <c r="B11" s="13" t="s">
        <v>20</v>
      </c>
      <c r="C11" s="14">
        <v>167858</v>
      </c>
      <c r="D11" s="15">
        <v>22088</v>
      </c>
      <c r="E11" s="15">
        <f>+F11+S11+597-71</f>
        <v>145699</v>
      </c>
      <c r="F11" s="15">
        <f>+G11+R11</f>
        <v>74121</v>
      </c>
      <c r="G11" s="15">
        <f>SUM(H11:Q11)</f>
        <v>71857</v>
      </c>
      <c r="H11" s="15">
        <v>11150</v>
      </c>
      <c r="I11" s="15">
        <v>523</v>
      </c>
      <c r="J11" s="15">
        <v>22074</v>
      </c>
      <c r="K11" s="15">
        <v>9889</v>
      </c>
      <c r="L11" s="15">
        <v>10183</v>
      </c>
      <c r="M11" s="15">
        <v>109</v>
      </c>
      <c r="N11" s="27">
        <v>1754</v>
      </c>
      <c r="O11" s="28">
        <v>369</v>
      </c>
      <c r="P11" s="29">
        <v>15324</v>
      </c>
      <c r="Q11" s="28">
        <v>482</v>
      </c>
      <c r="R11" s="15">
        <v>2264</v>
      </c>
      <c r="S11" s="90">
        <v>71052</v>
      </c>
      <c r="T11" s="84"/>
    </row>
    <row r="12" spans="1:20" s="1" customFormat="1" ht="21" customHeight="1">
      <c r="A12" s="30"/>
      <c r="B12" s="4" t="s">
        <v>18</v>
      </c>
      <c r="C12" s="31">
        <f aca="true" t="shared" si="5" ref="C12:S12">+C13+C14</f>
        <v>172184</v>
      </c>
      <c r="D12" s="32">
        <f t="shared" si="5"/>
        <v>23552</v>
      </c>
      <c r="E12" s="32">
        <f t="shared" si="5"/>
        <v>148529</v>
      </c>
      <c r="F12" s="32">
        <f t="shared" si="5"/>
        <v>95353</v>
      </c>
      <c r="G12" s="32">
        <f t="shared" si="5"/>
        <v>91445</v>
      </c>
      <c r="H12" s="32">
        <f t="shared" si="5"/>
        <v>11011</v>
      </c>
      <c r="I12" s="32">
        <f t="shared" si="5"/>
        <v>2668</v>
      </c>
      <c r="J12" s="32">
        <f t="shared" si="5"/>
        <v>17164</v>
      </c>
      <c r="K12" s="32">
        <f t="shared" si="5"/>
        <v>13869</v>
      </c>
      <c r="L12" s="32">
        <f t="shared" si="5"/>
        <v>7222</v>
      </c>
      <c r="M12" s="32">
        <f t="shared" si="5"/>
        <v>924</v>
      </c>
      <c r="N12" s="33">
        <f t="shared" si="5"/>
        <v>2054</v>
      </c>
      <c r="O12" s="34">
        <f t="shared" si="5"/>
        <v>2959</v>
      </c>
      <c r="P12" s="35">
        <f t="shared" si="5"/>
        <v>33520</v>
      </c>
      <c r="Q12" s="34">
        <f t="shared" si="5"/>
        <v>54</v>
      </c>
      <c r="R12" s="32">
        <f t="shared" si="5"/>
        <v>3908</v>
      </c>
      <c r="S12" s="91">
        <f t="shared" si="5"/>
        <v>52711</v>
      </c>
      <c r="T12" s="85"/>
    </row>
    <row r="13" spans="1:20" s="1" customFormat="1" ht="21" customHeight="1">
      <c r="A13" s="36" t="s">
        <v>22</v>
      </c>
      <c r="B13" s="7" t="s">
        <v>19</v>
      </c>
      <c r="C13" s="8">
        <v>82529</v>
      </c>
      <c r="D13" s="9">
        <v>12042</v>
      </c>
      <c r="E13" s="9">
        <f>+F13+S13+404-67</f>
        <v>70420</v>
      </c>
      <c r="F13" s="9">
        <f>+G13+R13</f>
        <v>53893</v>
      </c>
      <c r="G13" s="9">
        <f>SUM(H13:Q13)</f>
        <v>51383</v>
      </c>
      <c r="H13" s="9">
        <v>5519</v>
      </c>
      <c r="I13" s="9">
        <v>2428</v>
      </c>
      <c r="J13" s="9">
        <v>5289</v>
      </c>
      <c r="K13" s="9">
        <v>8462</v>
      </c>
      <c r="L13" s="9">
        <v>2116</v>
      </c>
      <c r="M13" s="9">
        <v>878</v>
      </c>
      <c r="N13" s="23">
        <v>1227</v>
      </c>
      <c r="O13" s="24">
        <v>2768</v>
      </c>
      <c r="P13" s="25">
        <v>22666</v>
      </c>
      <c r="Q13" s="24">
        <v>30</v>
      </c>
      <c r="R13" s="9">
        <v>2510</v>
      </c>
      <c r="S13" s="76">
        <v>16190</v>
      </c>
      <c r="T13" s="81" t="s">
        <v>22</v>
      </c>
    </row>
    <row r="14" spans="1:20" s="1" customFormat="1" ht="21" customHeight="1">
      <c r="A14" s="37"/>
      <c r="B14" s="13" t="s">
        <v>20</v>
      </c>
      <c r="C14" s="38">
        <v>89655</v>
      </c>
      <c r="D14" s="39">
        <v>11510</v>
      </c>
      <c r="E14" s="39">
        <f>+F14+S14+164-36</f>
        <v>78109</v>
      </c>
      <c r="F14" s="39">
        <f>+G14+R14</f>
        <v>41460</v>
      </c>
      <c r="G14" s="39">
        <f>SUM(H14:Q14)</f>
        <v>40062</v>
      </c>
      <c r="H14" s="39">
        <v>5492</v>
      </c>
      <c r="I14" s="39">
        <v>240</v>
      </c>
      <c r="J14" s="39">
        <v>11875</v>
      </c>
      <c r="K14" s="39">
        <v>5407</v>
      </c>
      <c r="L14" s="39">
        <v>5106</v>
      </c>
      <c r="M14" s="39">
        <v>46</v>
      </c>
      <c r="N14" s="27">
        <v>827</v>
      </c>
      <c r="O14" s="28">
        <v>191</v>
      </c>
      <c r="P14" s="29">
        <v>10854</v>
      </c>
      <c r="Q14" s="28">
        <v>24</v>
      </c>
      <c r="R14" s="39">
        <v>1398</v>
      </c>
      <c r="S14" s="77">
        <v>36521</v>
      </c>
      <c r="T14" s="82"/>
    </row>
    <row r="15" spans="1:20" s="1" customFormat="1" ht="21" customHeight="1">
      <c r="A15" s="16"/>
      <c r="B15" s="4" t="s">
        <v>18</v>
      </c>
      <c r="C15" s="5">
        <f aca="true" t="shared" si="6" ref="C15:S15">+C16+C17</f>
        <v>37287</v>
      </c>
      <c r="D15" s="6">
        <f t="shared" si="6"/>
        <v>5266</v>
      </c>
      <c r="E15" s="6">
        <f t="shared" si="6"/>
        <v>32021</v>
      </c>
      <c r="F15" s="6">
        <f t="shared" si="6"/>
        <v>20099</v>
      </c>
      <c r="G15" s="6">
        <f t="shared" si="6"/>
        <v>19313</v>
      </c>
      <c r="H15" s="6">
        <f t="shared" si="6"/>
        <v>2163</v>
      </c>
      <c r="I15" s="6">
        <f t="shared" si="6"/>
        <v>540</v>
      </c>
      <c r="J15" s="6">
        <f t="shared" si="6"/>
        <v>3785</v>
      </c>
      <c r="K15" s="6">
        <f t="shared" si="6"/>
        <v>2357</v>
      </c>
      <c r="L15" s="6">
        <f t="shared" si="6"/>
        <v>1328</v>
      </c>
      <c r="M15" s="6">
        <f t="shared" si="6"/>
        <v>201</v>
      </c>
      <c r="N15" s="40">
        <f t="shared" si="6"/>
        <v>669</v>
      </c>
      <c r="O15" s="41">
        <f t="shared" si="6"/>
        <v>863</v>
      </c>
      <c r="P15" s="42">
        <f t="shared" si="6"/>
        <v>7404</v>
      </c>
      <c r="Q15" s="41">
        <f t="shared" si="6"/>
        <v>3</v>
      </c>
      <c r="R15" s="6">
        <f t="shared" si="6"/>
        <v>786</v>
      </c>
      <c r="S15" s="78">
        <f t="shared" si="6"/>
        <v>11917</v>
      </c>
      <c r="T15" s="83"/>
    </row>
    <row r="16" spans="1:20" s="1" customFormat="1" ht="21" customHeight="1">
      <c r="A16" s="21" t="s">
        <v>23</v>
      </c>
      <c r="B16" s="7" t="s">
        <v>19</v>
      </c>
      <c r="C16" s="8">
        <v>17920</v>
      </c>
      <c r="D16" s="9">
        <v>2706</v>
      </c>
      <c r="E16" s="9">
        <f>+F16+S16+3</f>
        <v>15214</v>
      </c>
      <c r="F16" s="9">
        <f>+G16+R16</f>
        <v>11539</v>
      </c>
      <c r="G16" s="9">
        <f>SUM(H16:Q16)</f>
        <v>11000</v>
      </c>
      <c r="H16" s="9">
        <v>1036</v>
      </c>
      <c r="I16" s="9">
        <v>495</v>
      </c>
      <c r="J16" s="9">
        <v>1285</v>
      </c>
      <c r="K16" s="9">
        <v>1327</v>
      </c>
      <c r="L16" s="9">
        <v>358</v>
      </c>
      <c r="M16" s="9">
        <v>190</v>
      </c>
      <c r="N16" s="23">
        <v>511</v>
      </c>
      <c r="O16" s="24">
        <v>814</v>
      </c>
      <c r="P16" s="25">
        <v>4982</v>
      </c>
      <c r="Q16" s="24">
        <v>2</v>
      </c>
      <c r="R16" s="9">
        <v>539</v>
      </c>
      <c r="S16" s="76">
        <v>3672</v>
      </c>
      <c r="T16" s="81" t="s">
        <v>23</v>
      </c>
    </row>
    <row r="17" spans="1:20" s="1" customFormat="1" ht="21" customHeight="1">
      <c r="A17" s="26"/>
      <c r="B17" s="13" t="s">
        <v>20</v>
      </c>
      <c r="C17" s="38">
        <v>19367</v>
      </c>
      <c r="D17" s="39">
        <v>2560</v>
      </c>
      <c r="E17" s="39">
        <f>+F17+S17+2</f>
        <v>16807</v>
      </c>
      <c r="F17" s="39">
        <f>+G17+R17</f>
        <v>8560</v>
      </c>
      <c r="G17" s="39">
        <f>SUM(H17:Q17)</f>
        <v>8313</v>
      </c>
      <c r="H17" s="39">
        <v>1127</v>
      </c>
      <c r="I17" s="39">
        <v>45</v>
      </c>
      <c r="J17" s="39">
        <v>2500</v>
      </c>
      <c r="K17" s="39">
        <v>1030</v>
      </c>
      <c r="L17" s="39">
        <v>970</v>
      </c>
      <c r="M17" s="39">
        <v>11</v>
      </c>
      <c r="N17" s="27">
        <v>158</v>
      </c>
      <c r="O17" s="28">
        <v>49</v>
      </c>
      <c r="P17" s="29">
        <v>2422</v>
      </c>
      <c r="Q17" s="28">
        <v>1</v>
      </c>
      <c r="R17" s="39">
        <v>247</v>
      </c>
      <c r="S17" s="90">
        <v>8245</v>
      </c>
      <c r="T17" s="84"/>
    </row>
    <row r="18" spans="1:20" s="1" customFormat="1" ht="21" customHeight="1">
      <c r="A18" s="30"/>
      <c r="B18" s="4" t="s">
        <v>18</v>
      </c>
      <c r="C18" s="5">
        <f aca="true" t="shared" si="7" ref="C18:S18">+C19+C20</f>
        <v>47136</v>
      </c>
      <c r="D18" s="6">
        <f t="shared" si="7"/>
        <v>6379</v>
      </c>
      <c r="E18" s="6">
        <f t="shared" si="7"/>
        <v>40757</v>
      </c>
      <c r="F18" s="6">
        <f t="shared" si="7"/>
        <v>26710</v>
      </c>
      <c r="G18" s="6">
        <f t="shared" si="7"/>
        <v>25777</v>
      </c>
      <c r="H18" s="6">
        <f t="shared" si="7"/>
        <v>2984</v>
      </c>
      <c r="I18" s="6">
        <f t="shared" si="7"/>
        <v>675</v>
      </c>
      <c r="J18" s="6">
        <f t="shared" si="7"/>
        <v>4082</v>
      </c>
      <c r="K18" s="6">
        <f t="shared" si="7"/>
        <v>3043</v>
      </c>
      <c r="L18" s="6">
        <f t="shared" si="7"/>
        <v>2039</v>
      </c>
      <c r="M18" s="6">
        <f t="shared" si="7"/>
        <v>197</v>
      </c>
      <c r="N18" s="40">
        <f t="shared" si="7"/>
        <v>1149</v>
      </c>
      <c r="O18" s="41">
        <f t="shared" si="7"/>
        <v>861</v>
      </c>
      <c r="P18" s="42">
        <f t="shared" si="7"/>
        <v>10718</v>
      </c>
      <c r="Q18" s="41">
        <f t="shared" si="7"/>
        <v>29</v>
      </c>
      <c r="R18" s="6">
        <f t="shared" si="7"/>
        <v>933</v>
      </c>
      <c r="S18" s="78">
        <f t="shared" si="7"/>
        <v>14003</v>
      </c>
      <c r="T18" s="85"/>
    </row>
    <row r="19" spans="1:20" s="1" customFormat="1" ht="21" customHeight="1">
      <c r="A19" s="36" t="s">
        <v>24</v>
      </c>
      <c r="B19" s="7" t="s">
        <v>19</v>
      </c>
      <c r="C19" s="8">
        <v>22668</v>
      </c>
      <c r="D19" s="9">
        <v>3326</v>
      </c>
      <c r="E19" s="9">
        <f>+F19+S19+35</f>
        <v>19342</v>
      </c>
      <c r="F19" s="9">
        <f>+G19+R19</f>
        <v>14896</v>
      </c>
      <c r="G19" s="9">
        <f>SUM(H19:Q19)</f>
        <v>14313</v>
      </c>
      <c r="H19" s="9">
        <v>1517</v>
      </c>
      <c r="I19" s="9">
        <v>604</v>
      </c>
      <c r="J19" s="9">
        <v>1213</v>
      </c>
      <c r="K19" s="9">
        <v>1526</v>
      </c>
      <c r="L19" s="9">
        <v>555</v>
      </c>
      <c r="M19" s="9">
        <v>192</v>
      </c>
      <c r="N19" s="23">
        <v>762</v>
      </c>
      <c r="O19" s="24">
        <v>794</v>
      </c>
      <c r="P19" s="25">
        <v>7132</v>
      </c>
      <c r="Q19" s="24">
        <v>18</v>
      </c>
      <c r="R19" s="9">
        <v>583</v>
      </c>
      <c r="S19" s="76">
        <v>4411</v>
      </c>
      <c r="T19" s="81" t="s">
        <v>24</v>
      </c>
    </row>
    <row r="20" spans="1:20" s="1" customFormat="1" ht="21" customHeight="1">
      <c r="A20" s="37"/>
      <c r="B20" s="13" t="s">
        <v>20</v>
      </c>
      <c r="C20" s="38">
        <v>24468</v>
      </c>
      <c r="D20" s="39">
        <v>3053</v>
      </c>
      <c r="E20" s="39">
        <f>+F20+S20+9</f>
        <v>21415</v>
      </c>
      <c r="F20" s="39">
        <f>+G20+R20</f>
        <v>11814</v>
      </c>
      <c r="G20" s="39">
        <f>SUM(H20:Q20)</f>
        <v>11464</v>
      </c>
      <c r="H20" s="39">
        <v>1467</v>
      </c>
      <c r="I20" s="39">
        <v>71</v>
      </c>
      <c r="J20" s="39">
        <v>2869</v>
      </c>
      <c r="K20" s="39">
        <v>1517</v>
      </c>
      <c r="L20" s="39">
        <v>1484</v>
      </c>
      <c r="M20" s="39">
        <v>5</v>
      </c>
      <c r="N20" s="27">
        <v>387</v>
      </c>
      <c r="O20" s="28">
        <v>67</v>
      </c>
      <c r="P20" s="29">
        <v>3586</v>
      </c>
      <c r="Q20" s="28">
        <v>11</v>
      </c>
      <c r="R20" s="39">
        <v>350</v>
      </c>
      <c r="S20" s="77">
        <v>9592</v>
      </c>
      <c r="T20" s="82"/>
    </row>
    <row r="21" spans="1:20" s="1" customFormat="1" ht="21" customHeight="1">
      <c r="A21" s="16"/>
      <c r="B21" s="4" t="s">
        <v>18</v>
      </c>
      <c r="C21" s="5">
        <f aca="true" t="shared" si="8" ref="C21:S21">+C22+C23</f>
        <v>56680</v>
      </c>
      <c r="D21" s="6">
        <f t="shared" si="8"/>
        <v>7457</v>
      </c>
      <c r="E21" s="6">
        <f t="shared" si="8"/>
        <v>49220</v>
      </c>
      <c r="F21" s="6">
        <f t="shared" si="8"/>
        <v>31011</v>
      </c>
      <c r="G21" s="6">
        <f t="shared" si="8"/>
        <v>29867</v>
      </c>
      <c r="H21" s="6">
        <f t="shared" si="8"/>
        <v>3189</v>
      </c>
      <c r="I21" s="6">
        <f t="shared" si="8"/>
        <v>705</v>
      </c>
      <c r="J21" s="6">
        <f t="shared" si="8"/>
        <v>4494</v>
      </c>
      <c r="K21" s="6">
        <f t="shared" si="8"/>
        <v>3186</v>
      </c>
      <c r="L21" s="6">
        <f t="shared" si="8"/>
        <v>2337</v>
      </c>
      <c r="M21" s="6">
        <f t="shared" si="8"/>
        <v>289</v>
      </c>
      <c r="N21" s="40">
        <f t="shared" si="8"/>
        <v>1957</v>
      </c>
      <c r="O21" s="41">
        <f t="shared" si="8"/>
        <v>1429</v>
      </c>
      <c r="P21" s="42">
        <f t="shared" si="8"/>
        <v>12273</v>
      </c>
      <c r="Q21" s="41">
        <f t="shared" si="8"/>
        <v>8</v>
      </c>
      <c r="R21" s="6">
        <f t="shared" si="8"/>
        <v>1144</v>
      </c>
      <c r="S21" s="78">
        <f t="shared" si="8"/>
        <v>18200</v>
      </c>
      <c r="T21" s="83"/>
    </row>
    <row r="22" spans="1:20" s="1" customFormat="1" ht="21" customHeight="1">
      <c r="A22" s="21" t="s">
        <v>25</v>
      </c>
      <c r="B22" s="7" t="s">
        <v>19</v>
      </c>
      <c r="C22" s="8">
        <v>26939</v>
      </c>
      <c r="D22" s="9">
        <v>3798</v>
      </c>
      <c r="E22" s="9">
        <f>+F22+S22+5-1</f>
        <v>23140</v>
      </c>
      <c r="F22" s="9">
        <f>+G22+R22</f>
        <v>17344</v>
      </c>
      <c r="G22" s="9">
        <f>SUM(H22:Q22)</f>
        <v>16601</v>
      </c>
      <c r="H22" s="9">
        <v>1497</v>
      </c>
      <c r="I22" s="9">
        <v>648</v>
      </c>
      <c r="J22" s="9">
        <v>1489</v>
      </c>
      <c r="K22" s="9">
        <v>1703</v>
      </c>
      <c r="L22" s="9">
        <v>562</v>
      </c>
      <c r="M22" s="9">
        <v>277</v>
      </c>
      <c r="N22" s="23">
        <v>1314</v>
      </c>
      <c r="O22" s="24">
        <v>1365</v>
      </c>
      <c r="P22" s="25">
        <v>7743</v>
      </c>
      <c r="Q22" s="24">
        <v>3</v>
      </c>
      <c r="R22" s="9">
        <v>743</v>
      </c>
      <c r="S22" s="76">
        <v>5792</v>
      </c>
      <c r="T22" s="81" t="s">
        <v>25</v>
      </c>
    </row>
    <row r="23" spans="1:20" s="1" customFormat="1" ht="21" customHeight="1">
      <c r="A23" s="26"/>
      <c r="B23" s="13" t="s">
        <v>20</v>
      </c>
      <c r="C23" s="38">
        <v>29741</v>
      </c>
      <c r="D23" s="39">
        <v>3659</v>
      </c>
      <c r="E23" s="39">
        <f>+F23+S23+7-2</f>
        <v>26080</v>
      </c>
      <c r="F23" s="39">
        <f>+G23+R23</f>
        <v>13667</v>
      </c>
      <c r="G23" s="39">
        <f>SUM(H23:Q23)</f>
        <v>13266</v>
      </c>
      <c r="H23" s="39">
        <v>1692</v>
      </c>
      <c r="I23" s="39">
        <v>57</v>
      </c>
      <c r="J23" s="39">
        <v>3005</v>
      </c>
      <c r="K23" s="39">
        <v>1483</v>
      </c>
      <c r="L23" s="39">
        <v>1775</v>
      </c>
      <c r="M23" s="39">
        <v>12</v>
      </c>
      <c r="N23" s="27">
        <v>643</v>
      </c>
      <c r="O23" s="28">
        <v>64</v>
      </c>
      <c r="P23" s="29">
        <v>4530</v>
      </c>
      <c r="Q23" s="28">
        <v>5</v>
      </c>
      <c r="R23" s="39">
        <v>401</v>
      </c>
      <c r="S23" s="77">
        <v>12408</v>
      </c>
      <c r="T23" s="84"/>
    </row>
    <row r="24" spans="1:20" s="1" customFormat="1" ht="21" customHeight="1">
      <c r="A24" s="30"/>
      <c r="B24" s="4" t="s">
        <v>18</v>
      </c>
      <c r="C24" s="5">
        <f aca="true" t="shared" si="9" ref="C24:S24">+C25+C26</f>
        <v>33363</v>
      </c>
      <c r="D24" s="6">
        <f t="shared" si="9"/>
        <v>4975</v>
      </c>
      <c r="E24" s="6">
        <f t="shared" si="9"/>
        <v>28388</v>
      </c>
      <c r="F24" s="6">
        <f t="shared" si="9"/>
        <v>18718</v>
      </c>
      <c r="G24" s="6">
        <f t="shared" si="9"/>
        <v>18053</v>
      </c>
      <c r="H24" s="6">
        <f t="shared" si="9"/>
        <v>2344</v>
      </c>
      <c r="I24" s="6">
        <f t="shared" si="9"/>
        <v>386</v>
      </c>
      <c r="J24" s="6">
        <f t="shared" si="9"/>
        <v>3020</v>
      </c>
      <c r="K24" s="6">
        <f t="shared" si="9"/>
        <v>2323</v>
      </c>
      <c r="L24" s="6">
        <f t="shared" si="9"/>
        <v>1106</v>
      </c>
      <c r="M24" s="6">
        <f t="shared" si="9"/>
        <v>175</v>
      </c>
      <c r="N24" s="40">
        <f t="shared" si="9"/>
        <v>869</v>
      </c>
      <c r="O24" s="41">
        <f t="shared" si="9"/>
        <v>654</v>
      </c>
      <c r="P24" s="42">
        <f t="shared" si="9"/>
        <v>7169</v>
      </c>
      <c r="Q24" s="41">
        <f t="shared" si="9"/>
        <v>7</v>
      </c>
      <c r="R24" s="6">
        <f t="shared" si="9"/>
        <v>665</v>
      </c>
      <c r="S24" s="78">
        <f t="shared" si="9"/>
        <v>9669</v>
      </c>
      <c r="T24" s="85"/>
    </row>
    <row r="25" spans="1:20" s="1" customFormat="1" ht="21" customHeight="1">
      <c r="A25" s="36" t="s">
        <v>26</v>
      </c>
      <c r="B25" s="7" t="s">
        <v>19</v>
      </c>
      <c r="C25" s="8">
        <v>16074</v>
      </c>
      <c r="D25" s="9">
        <v>2622</v>
      </c>
      <c r="E25" s="9">
        <f>+F25+S25</f>
        <v>13452</v>
      </c>
      <c r="F25" s="9">
        <f>+G25+R25</f>
        <v>10671</v>
      </c>
      <c r="G25" s="9">
        <f>SUM(H25:Q25)</f>
        <v>10245</v>
      </c>
      <c r="H25" s="9">
        <v>1231</v>
      </c>
      <c r="I25" s="9">
        <v>355</v>
      </c>
      <c r="J25" s="9">
        <v>1017</v>
      </c>
      <c r="K25" s="9">
        <v>1422</v>
      </c>
      <c r="L25" s="9">
        <v>344</v>
      </c>
      <c r="M25" s="9">
        <v>168</v>
      </c>
      <c r="N25" s="23">
        <v>567</v>
      </c>
      <c r="O25" s="24">
        <v>618</v>
      </c>
      <c r="P25" s="25">
        <v>4519</v>
      </c>
      <c r="Q25" s="24">
        <v>4</v>
      </c>
      <c r="R25" s="9">
        <v>426</v>
      </c>
      <c r="S25" s="76">
        <v>2781</v>
      </c>
      <c r="T25" s="81" t="s">
        <v>26</v>
      </c>
    </row>
    <row r="26" spans="1:20" s="1" customFormat="1" ht="21" customHeight="1">
      <c r="A26" s="37"/>
      <c r="B26" s="13" t="s">
        <v>20</v>
      </c>
      <c r="C26" s="38">
        <v>17289</v>
      </c>
      <c r="D26" s="39">
        <v>2353</v>
      </c>
      <c r="E26" s="39">
        <f>+F26+S26+1</f>
        <v>14936</v>
      </c>
      <c r="F26" s="39">
        <f>+G26+R26</f>
        <v>8047</v>
      </c>
      <c r="G26" s="39">
        <f>SUM(H26:Q26)</f>
        <v>7808</v>
      </c>
      <c r="H26" s="39">
        <v>1113</v>
      </c>
      <c r="I26" s="39">
        <v>31</v>
      </c>
      <c r="J26" s="39">
        <v>2003</v>
      </c>
      <c r="K26" s="39">
        <v>901</v>
      </c>
      <c r="L26" s="39">
        <v>762</v>
      </c>
      <c r="M26" s="39">
        <v>7</v>
      </c>
      <c r="N26" s="27">
        <v>302</v>
      </c>
      <c r="O26" s="28">
        <v>36</v>
      </c>
      <c r="P26" s="29">
        <v>2650</v>
      </c>
      <c r="Q26" s="28">
        <v>3</v>
      </c>
      <c r="R26" s="39">
        <v>239</v>
      </c>
      <c r="S26" s="77">
        <v>6888</v>
      </c>
      <c r="T26" s="82"/>
    </row>
    <row r="27" spans="1:20" s="1" customFormat="1" ht="21" customHeight="1">
      <c r="A27" s="16"/>
      <c r="B27" s="4" t="s">
        <v>18</v>
      </c>
      <c r="C27" s="5">
        <f aca="true" t="shared" si="10" ref="C27:S27">+C28+C29</f>
        <v>36531</v>
      </c>
      <c r="D27" s="6">
        <f t="shared" si="10"/>
        <v>5269</v>
      </c>
      <c r="E27" s="6">
        <f t="shared" si="10"/>
        <v>31262</v>
      </c>
      <c r="F27" s="6">
        <f t="shared" si="10"/>
        <v>20866</v>
      </c>
      <c r="G27" s="6">
        <f t="shared" si="10"/>
        <v>20223</v>
      </c>
      <c r="H27" s="6">
        <f t="shared" si="10"/>
        <v>2823</v>
      </c>
      <c r="I27" s="6">
        <f t="shared" si="10"/>
        <v>480</v>
      </c>
      <c r="J27" s="6">
        <f t="shared" si="10"/>
        <v>3501</v>
      </c>
      <c r="K27" s="6">
        <f t="shared" si="10"/>
        <v>1961</v>
      </c>
      <c r="L27" s="6">
        <f t="shared" si="10"/>
        <v>1427</v>
      </c>
      <c r="M27" s="6">
        <f t="shared" si="10"/>
        <v>190</v>
      </c>
      <c r="N27" s="40">
        <f t="shared" si="10"/>
        <v>1006</v>
      </c>
      <c r="O27" s="41">
        <f t="shared" si="10"/>
        <v>546</v>
      </c>
      <c r="P27" s="42">
        <f t="shared" si="10"/>
        <v>8282</v>
      </c>
      <c r="Q27" s="41">
        <f t="shared" si="10"/>
        <v>7</v>
      </c>
      <c r="R27" s="6">
        <f t="shared" si="10"/>
        <v>643</v>
      </c>
      <c r="S27" s="78">
        <f t="shared" si="10"/>
        <v>10376</v>
      </c>
      <c r="T27" s="83"/>
    </row>
    <row r="28" spans="1:20" s="1" customFormat="1" ht="21" customHeight="1">
      <c r="A28" s="21" t="s">
        <v>27</v>
      </c>
      <c r="B28" s="7" t="s">
        <v>19</v>
      </c>
      <c r="C28" s="8">
        <v>17694</v>
      </c>
      <c r="D28" s="9">
        <v>2674</v>
      </c>
      <c r="E28" s="9">
        <f>+F28+S28+14</f>
        <v>15020</v>
      </c>
      <c r="F28" s="9">
        <f>+G28+R28</f>
        <v>11755</v>
      </c>
      <c r="G28" s="9">
        <f>SUM(H28:Q28)</f>
        <v>11325</v>
      </c>
      <c r="H28" s="9">
        <v>1603</v>
      </c>
      <c r="I28" s="9">
        <v>451</v>
      </c>
      <c r="J28" s="9">
        <v>1088</v>
      </c>
      <c r="K28" s="9">
        <v>1016</v>
      </c>
      <c r="L28" s="9">
        <v>360</v>
      </c>
      <c r="M28" s="9">
        <v>174</v>
      </c>
      <c r="N28" s="23">
        <v>611</v>
      </c>
      <c r="O28" s="24">
        <v>518</v>
      </c>
      <c r="P28" s="25">
        <v>5500</v>
      </c>
      <c r="Q28" s="24">
        <v>4</v>
      </c>
      <c r="R28" s="9">
        <v>430</v>
      </c>
      <c r="S28" s="76">
        <v>3251</v>
      </c>
      <c r="T28" s="81" t="s">
        <v>27</v>
      </c>
    </row>
    <row r="29" spans="1:20" s="1" customFormat="1" ht="21" customHeight="1">
      <c r="A29" s="26"/>
      <c r="B29" s="13" t="s">
        <v>20</v>
      </c>
      <c r="C29" s="38">
        <v>18837</v>
      </c>
      <c r="D29" s="39">
        <v>2595</v>
      </c>
      <c r="E29" s="39">
        <f>+F29+S29+6</f>
        <v>16242</v>
      </c>
      <c r="F29" s="39">
        <f>+G29+R29</f>
        <v>9111</v>
      </c>
      <c r="G29" s="39">
        <f>SUM(H29:Q29)</f>
        <v>8898</v>
      </c>
      <c r="H29" s="39">
        <v>1220</v>
      </c>
      <c r="I29" s="39">
        <v>29</v>
      </c>
      <c r="J29" s="39">
        <v>2413</v>
      </c>
      <c r="K29" s="39">
        <v>945</v>
      </c>
      <c r="L29" s="39">
        <v>1067</v>
      </c>
      <c r="M29" s="39">
        <v>16</v>
      </c>
      <c r="N29" s="27">
        <v>395</v>
      </c>
      <c r="O29" s="28">
        <v>28</v>
      </c>
      <c r="P29" s="29">
        <v>2782</v>
      </c>
      <c r="Q29" s="28">
        <v>3</v>
      </c>
      <c r="R29" s="39">
        <v>213</v>
      </c>
      <c r="S29" s="77">
        <v>7125</v>
      </c>
      <c r="T29" s="84"/>
    </row>
    <row r="30" spans="1:20" s="1" customFormat="1" ht="21" customHeight="1">
      <c r="A30" s="30"/>
      <c r="B30" s="4" t="s">
        <v>18</v>
      </c>
      <c r="C30" s="5">
        <f aca="true" t="shared" si="11" ref="C30:S30">+C31+C32</f>
        <v>40744</v>
      </c>
      <c r="D30" s="6">
        <f t="shared" si="11"/>
        <v>6287</v>
      </c>
      <c r="E30" s="6">
        <f t="shared" si="11"/>
        <v>34457</v>
      </c>
      <c r="F30" s="6">
        <f t="shared" si="11"/>
        <v>22899</v>
      </c>
      <c r="G30" s="6">
        <f t="shared" si="11"/>
        <v>22264</v>
      </c>
      <c r="H30" s="6">
        <f t="shared" si="11"/>
        <v>3124</v>
      </c>
      <c r="I30" s="6">
        <f t="shared" si="11"/>
        <v>576</v>
      </c>
      <c r="J30" s="6">
        <f t="shared" si="11"/>
        <v>3929</v>
      </c>
      <c r="K30" s="6">
        <f t="shared" si="11"/>
        <v>2512</v>
      </c>
      <c r="L30" s="6">
        <f t="shared" si="11"/>
        <v>1501</v>
      </c>
      <c r="M30" s="6">
        <f t="shared" si="11"/>
        <v>272</v>
      </c>
      <c r="N30" s="40">
        <f t="shared" si="11"/>
        <v>1280</v>
      </c>
      <c r="O30" s="41">
        <f t="shared" si="11"/>
        <v>706</v>
      </c>
      <c r="P30" s="42">
        <f t="shared" si="11"/>
        <v>8335</v>
      </c>
      <c r="Q30" s="41">
        <f t="shared" si="11"/>
        <v>29</v>
      </c>
      <c r="R30" s="6">
        <f t="shared" si="11"/>
        <v>635</v>
      </c>
      <c r="S30" s="78">
        <f t="shared" si="11"/>
        <v>11494</v>
      </c>
      <c r="T30" s="85"/>
    </row>
    <row r="31" spans="1:20" s="1" customFormat="1" ht="21" customHeight="1">
      <c r="A31" s="36" t="s">
        <v>28</v>
      </c>
      <c r="B31" s="7" t="s">
        <v>19</v>
      </c>
      <c r="C31" s="8">
        <v>19546</v>
      </c>
      <c r="D31" s="9">
        <v>3195</v>
      </c>
      <c r="E31" s="9">
        <f>+F31+S31+45</f>
        <v>16351</v>
      </c>
      <c r="F31" s="9">
        <f>+G31+R31</f>
        <v>12736</v>
      </c>
      <c r="G31" s="9">
        <f>SUM(H31:Q31)</f>
        <v>12344</v>
      </c>
      <c r="H31" s="9">
        <v>1629</v>
      </c>
      <c r="I31" s="9">
        <v>545</v>
      </c>
      <c r="J31" s="9">
        <v>1213</v>
      </c>
      <c r="K31" s="9">
        <v>1454</v>
      </c>
      <c r="L31" s="9">
        <v>420</v>
      </c>
      <c r="M31" s="9">
        <v>263</v>
      </c>
      <c r="N31" s="23">
        <v>732</v>
      </c>
      <c r="O31" s="24">
        <v>658</v>
      </c>
      <c r="P31" s="25">
        <v>5416</v>
      </c>
      <c r="Q31" s="24">
        <v>14</v>
      </c>
      <c r="R31" s="9">
        <v>392</v>
      </c>
      <c r="S31" s="76">
        <v>3570</v>
      </c>
      <c r="T31" s="81" t="s">
        <v>28</v>
      </c>
    </row>
    <row r="32" spans="1:20" s="1" customFormat="1" ht="21" customHeight="1">
      <c r="A32" s="37"/>
      <c r="B32" s="13" t="s">
        <v>20</v>
      </c>
      <c r="C32" s="38">
        <v>21198</v>
      </c>
      <c r="D32" s="39">
        <v>3092</v>
      </c>
      <c r="E32" s="39">
        <f>+F32+S32+19</f>
        <v>18106</v>
      </c>
      <c r="F32" s="39">
        <f>+G32+R32</f>
        <v>10163</v>
      </c>
      <c r="G32" s="39">
        <f>SUM(H32:Q32)</f>
        <v>9920</v>
      </c>
      <c r="H32" s="39">
        <v>1495</v>
      </c>
      <c r="I32" s="39">
        <v>31</v>
      </c>
      <c r="J32" s="39">
        <v>2716</v>
      </c>
      <c r="K32" s="39">
        <v>1058</v>
      </c>
      <c r="L32" s="39">
        <v>1081</v>
      </c>
      <c r="M32" s="39">
        <v>9</v>
      </c>
      <c r="N32" s="27">
        <v>548</v>
      </c>
      <c r="O32" s="28">
        <v>48</v>
      </c>
      <c r="P32" s="29">
        <v>2919</v>
      </c>
      <c r="Q32" s="28">
        <v>15</v>
      </c>
      <c r="R32" s="39">
        <v>243</v>
      </c>
      <c r="S32" s="77">
        <v>7924</v>
      </c>
      <c r="T32" s="82"/>
    </row>
    <row r="33" spans="1:20" s="1" customFormat="1" ht="21" customHeight="1">
      <c r="A33" s="16"/>
      <c r="B33" s="4" t="s">
        <v>18</v>
      </c>
      <c r="C33" s="5">
        <f aca="true" t="shared" si="12" ref="C33:S33">+C34+C35</f>
        <v>34625</v>
      </c>
      <c r="D33" s="6">
        <f t="shared" si="12"/>
        <v>4637</v>
      </c>
      <c r="E33" s="6">
        <f t="shared" si="12"/>
        <v>29987</v>
      </c>
      <c r="F33" s="6">
        <f t="shared" si="12"/>
        <v>19467</v>
      </c>
      <c r="G33" s="6">
        <f t="shared" si="12"/>
        <v>18885</v>
      </c>
      <c r="H33" s="6">
        <f t="shared" si="12"/>
        <v>2242</v>
      </c>
      <c r="I33" s="6">
        <f t="shared" si="12"/>
        <v>580</v>
      </c>
      <c r="J33" s="6">
        <f t="shared" si="12"/>
        <v>3353</v>
      </c>
      <c r="K33" s="6">
        <f t="shared" si="12"/>
        <v>2136</v>
      </c>
      <c r="L33" s="6">
        <f t="shared" si="12"/>
        <v>1233</v>
      </c>
      <c r="M33" s="6">
        <f t="shared" si="12"/>
        <v>135</v>
      </c>
      <c r="N33" s="40">
        <f t="shared" si="12"/>
        <v>924</v>
      </c>
      <c r="O33" s="41">
        <f t="shared" si="12"/>
        <v>635</v>
      </c>
      <c r="P33" s="42">
        <f t="shared" si="12"/>
        <v>7638</v>
      </c>
      <c r="Q33" s="41">
        <f t="shared" si="12"/>
        <v>9</v>
      </c>
      <c r="R33" s="6">
        <f t="shared" si="12"/>
        <v>582</v>
      </c>
      <c r="S33" s="78">
        <f t="shared" si="12"/>
        <v>10507</v>
      </c>
      <c r="T33" s="83"/>
    </row>
    <row r="34" spans="1:20" s="1" customFormat="1" ht="21" customHeight="1">
      <c r="A34" s="21" t="s">
        <v>29</v>
      </c>
      <c r="B34" s="7" t="s">
        <v>19</v>
      </c>
      <c r="C34" s="8">
        <v>16752</v>
      </c>
      <c r="D34" s="9">
        <v>2480</v>
      </c>
      <c r="E34" s="9">
        <f>+F34+S34+10-1</f>
        <v>14271</v>
      </c>
      <c r="F34" s="9">
        <f>+G34+R34</f>
        <v>10811</v>
      </c>
      <c r="G34" s="9">
        <f>SUM(H34:Q34)</f>
        <v>10424</v>
      </c>
      <c r="H34" s="9">
        <v>1185</v>
      </c>
      <c r="I34" s="9">
        <v>527</v>
      </c>
      <c r="J34" s="9">
        <v>1056</v>
      </c>
      <c r="K34" s="9">
        <v>1297</v>
      </c>
      <c r="L34" s="9">
        <v>337</v>
      </c>
      <c r="M34" s="9">
        <v>132</v>
      </c>
      <c r="N34" s="23">
        <v>533</v>
      </c>
      <c r="O34" s="24">
        <v>592</v>
      </c>
      <c r="P34" s="25">
        <v>4762</v>
      </c>
      <c r="Q34" s="24">
        <v>3</v>
      </c>
      <c r="R34" s="9">
        <v>387</v>
      </c>
      <c r="S34" s="76">
        <v>3451</v>
      </c>
      <c r="T34" s="89" t="s">
        <v>29</v>
      </c>
    </row>
    <row r="35" spans="1:20" s="1" customFormat="1" ht="21" customHeight="1">
      <c r="A35" s="26"/>
      <c r="B35" s="13" t="s">
        <v>20</v>
      </c>
      <c r="C35" s="38">
        <v>17873</v>
      </c>
      <c r="D35" s="39">
        <v>2157</v>
      </c>
      <c r="E35" s="39">
        <f>+F35+S35+4</f>
        <v>15716</v>
      </c>
      <c r="F35" s="39">
        <f>+G35+R35</f>
        <v>8656</v>
      </c>
      <c r="G35" s="39">
        <f>SUM(H35:Q35)</f>
        <v>8461</v>
      </c>
      <c r="H35" s="39">
        <v>1057</v>
      </c>
      <c r="I35" s="39">
        <v>53</v>
      </c>
      <c r="J35" s="39">
        <v>2297</v>
      </c>
      <c r="K35" s="39">
        <v>839</v>
      </c>
      <c r="L35" s="39">
        <v>896</v>
      </c>
      <c r="M35" s="39">
        <v>3</v>
      </c>
      <c r="N35" s="27">
        <v>391</v>
      </c>
      <c r="O35" s="28">
        <v>43</v>
      </c>
      <c r="P35" s="29">
        <v>2876</v>
      </c>
      <c r="Q35" s="28">
        <v>6</v>
      </c>
      <c r="R35" s="39">
        <v>195</v>
      </c>
      <c r="S35" s="77">
        <v>7056</v>
      </c>
      <c r="T35" s="92"/>
    </row>
    <row r="36" spans="1:20" s="1" customFormat="1" ht="21" customHeight="1">
      <c r="A36" s="30"/>
      <c r="B36" s="4" t="s">
        <v>18</v>
      </c>
      <c r="C36" s="5">
        <f aca="true" t="shared" si="13" ref="C36:S36">+C37+C38</f>
        <v>22642</v>
      </c>
      <c r="D36" s="6">
        <f t="shared" si="13"/>
        <v>3416</v>
      </c>
      <c r="E36" s="6">
        <f t="shared" si="13"/>
        <v>19226</v>
      </c>
      <c r="F36" s="6">
        <f t="shared" si="13"/>
        <v>12448</v>
      </c>
      <c r="G36" s="6">
        <f t="shared" si="13"/>
        <v>11981</v>
      </c>
      <c r="H36" s="6">
        <f t="shared" si="13"/>
        <v>1409</v>
      </c>
      <c r="I36" s="6">
        <f t="shared" si="13"/>
        <v>288</v>
      </c>
      <c r="J36" s="6">
        <f t="shared" si="13"/>
        <v>2012</v>
      </c>
      <c r="K36" s="6">
        <f t="shared" si="13"/>
        <v>1318</v>
      </c>
      <c r="L36" s="6">
        <f t="shared" si="13"/>
        <v>931</v>
      </c>
      <c r="M36" s="6">
        <f t="shared" si="13"/>
        <v>145</v>
      </c>
      <c r="N36" s="40">
        <f t="shared" si="13"/>
        <v>524</v>
      </c>
      <c r="O36" s="41">
        <f t="shared" si="13"/>
        <v>438</v>
      </c>
      <c r="P36" s="42">
        <f t="shared" si="13"/>
        <v>4905</v>
      </c>
      <c r="Q36" s="41">
        <f t="shared" si="13"/>
        <v>11</v>
      </c>
      <c r="R36" s="6">
        <f t="shared" si="13"/>
        <v>467</v>
      </c>
      <c r="S36" s="78">
        <f t="shared" si="13"/>
        <v>6776</v>
      </c>
      <c r="T36" s="93"/>
    </row>
    <row r="37" spans="1:20" s="1" customFormat="1" ht="21" customHeight="1">
      <c r="A37" s="36" t="s">
        <v>30</v>
      </c>
      <c r="B37" s="7" t="s">
        <v>19</v>
      </c>
      <c r="C37" s="8">
        <v>11077</v>
      </c>
      <c r="D37" s="9">
        <v>1760</v>
      </c>
      <c r="E37" s="9">
        <f>+F37+S37+1</f>
        <v>9317</v>
      </c>
      <c r="F37" s="9">
        <f>+G37+R37</f>
        <v>7175</v>
      </c>
      <c r="G37" s="9">
        <f>SUM(H37:Q37)</f>
        <v>6871</v>
      </c>
      <c r="H37" s="9">
        <v>740</v>
      </c>
      <c r="I37" s="9">
        <v>271</v>
      </c>
      <c r="J37" s="9">
        <v>670</v>
      </c>
      <c r="K37" s="9">
        <v>801</v>
      </c>
      <c r="L37" s="9">
        <v>232</v>
      </c>
      <c r="M37" s="9">
        <v>141</v>
      </c>
      <c r="N37" s="23">
        <v>327</v>
      </c>
      <c r="O37" s="24">
        <v>417</v>
      </c>
      <c r="P37" s="25">
        <v>3267</v>
      </c>
      <c r="Q37" s="24">
        <v>5</v>
      </c>
      <c r="R37" s="9">
        <v>304</v>
      </c>
      <c r="S37" s="76">
        <v>2141</v>
      </c>
      <c r="T37" s="89" t="s">
        <v>30</v>
      </c>
    </row>
    <row r="38" spans="1:20" s="1" customFormat="1" ht="21" customHeight="1">
      <c r="A38" s="37"/>
      <c r="B38" s="13" t="s">
        <v>20</v>
      </c>
      <c r="C38" s="38">
        <v>11565</v>
      </c>
      <c r="D38" s="39">
        <v>1656</v>
      </c>
      <c r="E38" s="39">
        <f>+F38+S38+1</f>
        <v>9909</v>
      </c>
      <c r="F38" s="39">
        <f>+G38+R38</f>
        <v>5273</v>
      </c>
      <c r="G38" s="39">
        <f>SUM(H38:Q38)</f>
        <v>5110</v>
      </c>
      <c r="H38" s="39">
        <v>669</v>
      </c>
      <c r="I38" s="39">
        <v>17</v>
      </c>
      <c r="J38" s="39">
        <v>1342</v>
      </c>
      <c r="K38" s="39">
        <v>517</v>
      </c>
      <c r="L38" s="39">
        <v>699</v>
      </c>
      <c r="M38" s="39">
        <v>4</v>
      </c>
      <c r="N38" s="27">
        <v>197</v>
      </c>
      <c r="O38" s="28">
        <v>21</v>
      </c>
      <c r="P38" s="29">
        <v>1638</v>
      </c>
      <c r="Q38" s="28">
        <v>6</v>
      </c>
      <c r="R38" s="39">
        <v>163</v>
      </c>
      <c r="S38" s="77">
        <v>4635</v>
      </c>
      <c r="T38" s="82"/>
    </row>
    <row r="39" spans="1:20" s="1" customFormat="1" ht="21" customHeight="1">
      <c r="A39" s="16"/>
      <c r="B39" s="4" t="s">
        <v>18</v>
      </c>
      <c r="C39" s="5">
        <f aca="true" t="shared" si="14" ref="C39:S39">+C40+C41</f>
        <v>11652</v>
      </c>
      <c r="D39" s="6">
        <f t="shared" si="14"/>
        <v>1714</v>
      </c>
      <c r="E39" s="6">
        <f t="shared" si="14"/>
        <v>9936</v>
      </c>
      <c r="F39" s="6">
        <f t="shared" si="14"/>
        <v>6288</v>
      </c>
      <c r="G39" s="6">
        <f t="shared" si="14"/>
        <v>6102</v>
      </c>
      <c r="H39" s="6">
        <f t="shared" si="14"/>
        <v>750</v>
      </c>
      <c r="I39" s="6">
        <f t="shared" si="14"/>
        <v>146</v>
      </c>
      <c r="J39" s="6">
        <f t="shared" si="14"/>
        <v>1082</v>
      </c>
      <c r="K39" s="6">
        <f t="shared" si="14"/>
        <v>662</v>
      </c>
      <c r="L39" s="6">
        <f t="shared" si="14"/>
        <v>571</v>
      </c>
      <c r="M39" s="6">
        <f t="shared" si="14"/>
        <v>78</v>
      </c>
      <c r="N39" s="40">
        <f t="shared" si="14"/>
        <v>291</v>
      </c>
      <c r="O39" s="41">
        <f t="shared" si="14"/>
        <v>246</v>
      </c>
      <c r="P39" s="42">
        <f t="shared" si="14"/>
        <v>2276</v>
      </c>
      <c r="Q39" s="41">
        <f t="shared" si="14"/>
        <v>0</v>
      </c>
      <c r="R39" s="6">
        <f t="shared" si="14"/>
        <v>186</v>
      </c>
      <c r="S39" s="78">
        <f t="shared" si="14"/>
        <v>3648</v>
      </c>
      <c r="T39" s="83"/>
    </row>
    <row r="40" spans="1:20" s="1" customFormat="1" ht="21" customHeight="1">
      <c r="A40" s="21" t="s">
        <v>31</v>
      </c>
      <c r="B40" s="7" t="s">
        <v>19</v>
      </c>
      <c r="C40" s="8">
        <v>5727</v>
      </c>
      <c r="D40" s="9">
        <v>869</v>
      </c>
      <c r="E40" s="9">
        <f>+F40+S40+2-2</f>
        <v>4856</v>
      </c>
      <c r="F40" s="9">
        <f>+G40+R40</f>
        <v>3630</v>
      </c>
      <c r="G40" s="9">
        <f>SUM(H40:Q40)</f>
        <v>3522</v>
      </c>
      <c r="H40" s="9">
        <v>413</v>
      </c>
      <c r="I40" s="9">
        <v>135</v>
      </c>
      <c r="J40" s="9">
        <v>334</v>
      </c>
      <c r="K40" s="9">
        <v>391</v>
      </c>
      <c r="L40" s="9">
        <v>148</v>
      </c>
      <c r="M40" s="9">
        <v>75</v>
      </c>
      <c r="N40" s="23">
        <v>163</v>
      </c>
      <c r="O40" s="24">
        <v>232</v>
      </c>
      <c r="P40" s="25">
        <v>1631</v>
      </c>
      <c r="Q40" s="24">
        <v>0</v>
      </c>
      <c r="R40" s="9">
        <v>108</v>
      </c>
      <c r="S40" s="76">
        <v>1226</v>
      </c>
      <c r="T40" s="81" t="s">
        <v>31</v>
      </c>
    </row>
    <row r="41" spans="1:20" s="1" customFormat="1" ht="21" customHeight="1" thickBot="1">
      <c r="A41" s="49"/>
      <c r="B41" s="50" t="s">
        <v>20</v>
      </c>
      <c r="C41" s="51">
        <v>5925</v>
      </c>
      <c r="D41" s="52">
        <v>845</v>
      </c>
      <c r="E41" s="52">
        <f>+F41+S41</f>
        <v>5080</v>
      </c>
      <c r="F41" s="52">
        <f>+G41+R41</f>
        <v>2658</v>
      </c>
      <c r="G41" s="52">
        <f>SUM(H41:Q41)</f>
        <v>2580</v>
      </c>
      <c r="H41" s="52">
        <v>337</v>
      </c>
      <c r="I41" s="52">
        <v>11</v>
      </c>
      <c r="J41" s="52">
        <v>748</v>
      </c>
      <c r="K41" s="52">
        <v>271</v>
      </c>
      <c r="L41" s="52">
        <v>423</v>
      </c>
      <c r="M41" s="52">
        <v>3</v>
      </c>
      <c r="N41" s="53">
        <v>128</v>
      </c>
      <c r="O41" s="54">
        <v>14</v>
      </c>
      <c r="P41" s="55">
        <v>645</v>
      </c>
      <c r="Q41" s="54">
        <v>0</v>
      </c>
      <c r="R41" s="52">
        <v>78</v>
      </c>
      <c r="S41" s="79">
        <v>2422</v>
      </c>
      <c r="T41" s="88"/>
    </row>
    <row r="42" spans="1:20" s="67" customFormat="1" ht="21.75" customHeight="1" thickBot="1">
      <c r="A42" s="66"/>
      <c r="B42" s="126" t="s">
        <v>58</v>
      </c>
      <c r="C42" s="126"/>
      <c r="D42" s="126"/>
      <c r="E42" s="126"/>
      <c r="F42" s="126"/>
      <c r="G42" s="126"/>
      <c r="H42" s="126"/>
      <c r="I42" s="126"/>
      <c r="N42" s="65"/>
      <c r="O42" s="65"/>
      <c r="P42" s="65"/>
      <c r="Q42" s="65"/>
      <c r="S42" s="74" t="s">
        <v>59</v>
      </c>
      <c r="T42" s="66"/>
    </row>
    <row r="43" spans="1:20" s="1" customFormat="1" ht="13.5">
      <c r="A43" s="114" t="s">
        <v>0</v>
      </c>
      <c r="B43" s="116" t="s">
        <v>1</v>
      </c>
      <c r="C43" s="117"/>
      <c r="D43" s="119" t="s">
        <v>2</v>
      </c>
      <c r="E43" s="116" t="s">
        <v>3</v>
      </c>
      <c r="F43" s="100" t="s">
        <v>4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95" t="s">
        <v>0</v>
      </c>
    </row>
    <row r="44" spans="1:20" s="1" customFormat="1" ht="13.5">
      <c r="A44" s="115"/>
      <c r="B44" s="106"/>
      <c r="C44" s="118"/>
      <c r="D44" s="120"/>
      <c r="E44" s="120"/>
      <c r="F44" s="101" t="s">
        <v>5</v>
      </c>
      <c r="G44" s="103" t="s">
        <v>6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4"/>
      <c r="S44" s="105" t="s">
        <v>7</v>
      </c>
      <c r="T44" s="96"/>
    </row>
    <row r="45" spans="1:20" s="1" customFormat="1" ht="13.5">
      <c r="A45" s="115"/>
      <c r="B45" s="106"/>
      <c r="C45" s="118"/>
      <c r="D45" s="120"/>
      <c r="E45" s="120"/>
      <c r="F45" s="101"/>
      <c r="G45" s="107" t="s">
        <v>8</v>
      </c>
      <c r="H45" s="111" t="s">
        <v>63</v>
      </c>
      <c r="I45" s="111"/>
      <c r="J45" s="111"/>
      <c r="K45" s="112" t="s">
        <v>62</v>
      </c>
      <c r="L45" s="112"/>
      <c r="M45" s="112"/>
      <c r="N45" s="112"/>
      <c r="O45" s="112"/>
      <c r="P45" s="112"/>
      <c r="Q45" s="113"/>
      <c r="R45" s="109" t="s">
        <v>57</v>
      </c>
      <c r="S45" s="106"/>
      <c r="T45" s="96"/>
    </row>
    <row r="46" spans="1:20" s="1" customFormat="1" ht="34.5" thickBot="1">
      <c r="A46" s="115"/>
      <c r="B46" s="106"/>
      <c r="C46" s="118"/>
      <c r="D46" s="120"/>
      <c r="E46" s="120"/>
      <c r="F46" s="102"/>
      <c r="G46" s="108"/>
      <c r="H46" s="2" t="s">
        <v>9</v>
      </c>
      <c r="I46" s="2" t="s">
        <v>10</v>
      </c>
      <c r="J46" s="2" t="s">
        <v>11</v>
      </c>
      <c r="K46" s="3" t="s">
        <v>12</v>
      </c>
      <c r="L46" s="3" t="s">
        <v>13</v>
      </c>
      <c r="M46" s="2" t="s">
        <v>14</v>
      </c>
      <c r="N46" s="2" t="s">
        <v>15</v>
      </c>
      <c r="O46" s="2" t="s">
        <v>16</v>
      </c>
      <c r="P46" s="2" t="s">
        <v>17</v>
      </c>
      <c r="Q46" s="73" t="s">
        <v>61</v>
      </c>
      <c r="R46" s="110"/>
      <c r="S46" s="106"/>
      <c r="T46" s="96"/>
    </row>
    <row r="47" spans="1:20" s="1" customFormat="1" ht="25.5" customHeight="1" thickTop="1">
      <c r="A47" s="68"/>
      <c r="B47" s="56" t="s">
        <v>18</v>
      </c>
      <c r="C47" s="57">
        <f aca="true" t="shared" si="15" ref="C47:S47">+C48+C49</f>
        <v>2153</v>
      </c>
      <c r="D47" s="58">
        <f t="shared" si="15"/>
        <v>455</v>
      </c>
      <c r="E47" s="58">
        <f t="shared" si="15"/>
        <v>1698</v>
      </c>
      <c r="F47" s="58">
        <f t="shared" si="15"/>
        <v>1204</v>
      </c>
      <c r="G47" s="58">
        <f t="shared" si="15"/>
        <v>1174</v>
      </c>
      <c r="H47" s="58">
        <f t="shared" si="15"/>
        <v>147</v>
      </c>
      <c r="I47" s="58">
        <f t="shared" si="15"/>
        <v>31</v>
      </c>
      <c r="J47" s="58">
        <f t="shared" si="15"/>
        <v>216</v>
      </c>
      <c r="K47" s="58">
        <f t="shared" si="15"/>
        <v>160</v>
      </c>
      <c r="L47" s="58">
        <f t="shared" si="15"/>
        <v>70</v>
      </c>
      <c r="M47" s="58">
        <f t="shared" si="15"/>
        <v>35</v>
      </c>
      <c r="N47" s="69">
        <f t="shared" si="15"/>
        <v>117</v>
      </c>
      <c r="O47" s="70">
        <f t="shared" si="15"/>
        <v>37</v>
      </c>
      <c r="P47" s="71">
        <f t="shared" si="15"/>
        <v>361</v>
      </c>
      <c r="Q47" s="70">
        <f t="shared" si="15"/>
        <v>0</v>
      </c>
      <c r="R47" s="58">
        <f t="shared" si="15"/>
        <v>30</v>
      </c>
      <c r="S47" s="75">
        <f t="shared" si="15"/>
        <v>492</v>
      </c>
      <c r="T47" s="80"/>
    </row>
    <row r="48" spans="1:20" s="1" customFormat="1" ht="25.5" customHeight="1">
      <c r="A48" s="36" t="s">
        <v>32</v>
      </c>
      <c r="B48" s="7" t="s">
        <v>19</v>
      </c>
      <c r="C48" s="8">
        <v>1056</v>
      </c>
      <c r="D48" s="9">
        <v>225</v>
      </c>
      <c r="E48" s="9">
        <f>+F48+S48</f>
        <v>831</v>
      </c>
      <c r="F48" s="9">
        <f>+G48+R48</f>
        <v>694</v>
      </c>
      <c r="G48" s="9">
        <f>SUM(H48:Q48)</f>
        <v>679</v>
      </c>
      <c r="H48" s="9">
        <v>73</v>
      </c>
      <c r="I48" s="9">
        <v>31</v>
      </c>
      <c r="J48" s="9">
        <v>71</v>
      </c>
      <c r="K48" s="9">
        <v>117</v>
      </c>
      <c r="L48" s="9">
        <v>19</v>
      </c>
      <c r="M48" s="9">
        <v>33</v>
      </c>
      <c r="N48" s="23">
        <v>58</v>
      </c>
      <c r="O48" s="24">
        <v>33</v>
      </c>
      <c r="P48" s="25">
        <v>244</v>
      </c>
      <c r="Q48" s="24">
        <v>0</v>
      </c>
      <c r="R48" s="9">
        <v>15</v>
      </c>
      <c r="S48" s="76">
        <v>137</v>
      </c>
      <c r="T48" s="81" t="s">
        <v>32</v>
      </c>
    </row>
    <row r="49" spans="1:20" s="1" customFormat="1" ht="25.5" customHeight="1">
      <c r="A49" s="37"/>
      <c r="B49" s="13" t="s">
        <v>20</v>
      </c>
      <c r="C49" s="38">
        <v>1097</v>
      </c>
      <c r="D49" s="39">
        <v>230</v>
      </c>
      <c r="E49" s="39">
        <f>+F49+S49+2</f>
        <v>867</v>
      </c>
      <c r="F49" s="39">
        <f>+G49+R49</f>
        <v>510</v>
      </c>
      <c r="G49" s="39">
        <f>SUM(H49:Q49)</f>
        <v>495</v>
      </c>
      <c r="H49" s="39">
        <v>74</v>
      </c>
      <c r="I49" s="39">
        <v>0</v>
      </c>
      <c r="J49" s="39">
        <v>145</v>
      </c>
      <c r="K49" s="39">
        <v>43</v>
      </c>
      <c r="L49" s="39">
        <v>51</v>
      </c>
      <c r="M49" s="39">
        <v>2</v>
      </c>
      <c r="N49" s="27">
        <v>59</v>
      </c>
      <c r="O49" s="28">
        <v>4</v>
      </c>
      <c r="P49" s="29">
        <v>117</v>
      </c>
      <c r="Q49" s="28">
        <v>0</v>
      </c>
      <c r="R49" s="39">
        <v>15</v>
      </c>
      <c r="S49" s="77">
        <v>355</v>
      </c>
      <c r="T49" s="82"/>
    </row>
    <row r="50" spans="1:20" s="1" customFormat="1" ht="25.5" customHeight="1">
      <c r="A50" s="16"/>
      <c r="B50" s="4" t="s">
        <v>18</v>
      </c>
      <c r="C50" s="5">
        <f aca="true" t="shared" si="16" ref="C50:S50">+C51+C52</f>
        <v>23362</v>
      </c>
      <c r="D50" s="6">
        <f t="shared" si="16"/>
        <v>3119</v>
      </c>
      <c r="E50" s="6">
        <f t="shared" si="16"/>
        <v>20243</v>
      </c>
      <c r="F50" s="6">
        <f t="shared" si="16"/>
        <v>12994</v>
      </c>
      <c r="G50" s="6">
        <f t="shared" si="16"/>
        <v>12492</v>
      </c>
      <c r="H50" s="6">
        <f t="shared" si="16"/>
        <v>1647</v>
      </c>
      <c r="I50" s="6">
        <f t="shared" si="16"/>
        <v>711</v>
      </c>
      <c r="J50" s="6">
        <f t="shared" si="16"/>
        <v>2041</v>
      </c>
      <c r="K50" s="6">
        <f t="shared" si="16"/>
        <v>1494</v>
      </c>
      <c r="L50" s="6">
        <f t="shared" si="16"/>
        <v>775</v>
      </c>
      <c r="M50" s="6">
        <f t="shared" si="16"/>
        <v>113</v>
      </c>
      <c r="N50" s="40">
        <f t="shared" si="16"/>
        <v>614</v>
      </c>
      <c r="O50" s="41">
        <f t="shared" si="16"/>
        <v>497</v>
      </c>
      <c r="P50" s="42">
        <f t="shared" si="16"/>
        <v>4598</v>
      </c>
      <c r="Q50" s="41">
        <f t="shared" si="16"/>
        <v>2</v>
      </c>
      <c r="R50" s="6">
        <f t="shared" si="16"/>
        <v>502</v>
      </c>
      <c r="S50" s="78">
        <f t="shared" si="16"/>
        <v>7249</v>
      </c>
      <c r="T50" s="83"/>
    </row>
    <row r="51" spans="1:20" s="1" customFormat="1" ht="25.5" customHeight="1">
      <c r="A51" s="21" t="s">
        <v>33</v>
      </c>
      <c r="B51" s="7" t="s">
        <v>19</v>
      </c>
      <c r="C51" s="8">
        <v>11079</v>
      </c>
      <c r="D51" s="9">
        <v>1541</v>
      </c>
      <c r="E51" s="9">
        <f>+F51+S51</f>
        <v>9538</v>
      </c>
      <c r="F51" s="9">
        <f>+G51+R51</f>
        <v>7274</v>
      </c>
      <c r="G51" s="9">
        <f>SUM(H51:Q51)</f>
        <v>6939</v>
      </c>
      <c r="H51" s="9">
        <v>807</v>
      </c>
      <c r="I51" s="9">
        <v>640</v>
      </c>
      <c r="J51" s="9">
        <v>587</v>
      </c>
      <c r="K51" s="9">
        <v>891</v>
      </c>
      <c r="L51" s="9">
        <v>205</v>
      </c>
      <c r="M51" s="9">
        <v>107</v>
      </c>
      <c r="N51" s="23">
        <v>365</v>
      </c>
      <c r="O51" s="24">
        <v>469</v>
      </c>
      <c r="P51" s="25">
        <v>2866</v>
      </c>
      <c r="Q51" s="24">
        <v>2</v>
      </c>
      <c r="R51" s="9">
        <v>335</v>
      </c>
      <c r="S51" s="76">
        <v>2264</v>
      </c>
      <c r="T51" s="81" t="s">
        <v>33</v>
      </c>
    </row>
    <row r="52" spans="1:20" s="1" customFormat="1" ht="25.5" customHeight="1">
      <c r="A52" s="26"/>
      <c r="B52" s="13" t="s">
        <v>20</v>
      </c>
      <c r="C52" s="38">
        <v>12283</v>
      </c>
      <c r="D52" s="39">
        <v>1578</v>
      </c>
      <c r="E52" s="39">
        <f>+F52+S52</f>
        <v>10705</v>
      </c>
      <c r="F52" s="39">
        <f>+G52+R52</f>
        <v>5720</v>
      </c>
      <c r="G52" s="39">
        <f>SUM(H52:Q52)</f>
        <v>5553</v>
      </c>
      <c r="H52" s="39">
        <v>840</v>
      </c>
      <c r="I52" s="39">
        <v>71</v>
      </c>
      <c r="J52" s="39">
        <v>1454</v>
      </c>
      <c r="K52" s="39">
        <v>603</v>
      </c>
      <c r="L52" s="39">
        <v>570</v>
      </c>
      <c r="M52" s="39">
        <v>6</v>
      </c>
      <c r="N52" s="27">
        <v>249</v>
      </c>
      <c r="O52" s="28">
        <v>28</v>
      </c>
      <c r="P52" s="29">
        <v>1732</v>
      </c>
      <c r="Q52" s="28">
        <v>0</v>
      </c>
      <c r="R52" s="39">
        <v>167</v>
      </c>
      <c r="S52" s="77">
        <v>4985</v>
      </c>
      <c r="T52" s="84"/>
    </row>
    <row r="53" spans="1:20" s="1" customFormat="1" ht="25.5" customHeight="1">
      <c r="A53" s="30"/>
      <c r="B53" s="4" t="s">
        <v>18</v>
      </c>
      <c r="C53" s="5">
        <f aca="true" t="shared" si="17" ref="C53:S53">+C54+C55</f>
        <v>27994</v>
      </c>
      <c r="D53" s="6">
        <f t="shared" si="17"/>
        <v>3923</v>
      </c>
      <c r="E53" s="6">
        <f t="shared" si="17"/>
        <v>24071</v>
      </c>
      <c r="F53" s="6">
        <f t="shared" si="17"/>
        <v>16129</v>
      </c>
      <c r="G53" s="6">
        <f t="shared" si="17"/>
        <v>15603</v>
      </c>
      <c r="H53" s="6">
        <f t="shared" si="17"/>
        <v>1786</v>
      </c>
      <c r="I53" s="6">
        <f t="shared" si="17"/>
        <v>304</v>
      </c>
      <c r="J53" s="6">
        <f t="shared" si="17"/>
        <v>2822</v>
      </c>
      <c r="K53" s="6">
        <f t="shared" si="17"/>
        <v>1783</v>
      </c>
      <c r="L53" s="6">
        <f t="shared" si="17"/>
        <v>1272</v>
      </c>
      <c r="M53" s="6">
        <f t="shared" si="17"/>
        <v>186</v>
      </c>
      <c r="N53" s="40">
        <f t="shared" si="17"/>
        <v>1175</v>
      </c>
      <c r="O53" s="41">
        <f t="shared" si="17"/>
        <v>685</v>
      </c>
      <c r="P53" s="42">
        <f t="shared" si="17"/>
        <v>5576</v>
      </c>
      <c r="Q53" s="41">
        <f t="shared" si="17"/>
        <v>14</v>
      </c>
      <c r="R53" s="6">
        <f t="shared" si="17"/>
        <v>526</v>
      </c>
      <c r="S53" s="78">
        <f t="shared" si="17"/>
        <v>7936</v>
      </c>
      <c r="T53" s="85"/>
    </row>
    <row r="54" spans="1:20" s="1" customFormat="1" ht="25.5" customHeight="1">
      <c r="A54" s="36" t="s">
        <v>34</v>
      </c>
      <c r="B54" s="7" t="s">
        <v>19</v>
      </c>
      <c r="C54" s="8">
        <v>13446</v>
      </c>
      <c r="D54" s="9">
        <v>1992</v>
      </c>
      <c r="E54" s="9">
        <f>+F54+S54+3</f>
        <v>11454</v>
      </c>
      <c r="F54" s="9">
        <f>+G54+R54</f>
        <v>9105</v>
      </c>
      <c r="G54" s="9">
        <f>SUM(H54:Q54)</f>
        <v>8796</v>
      </c>
      <c r="H54" s="9">
        <v>881</v>
      </c>
      <c r="I54" s="9">
        <v>289</v>
      </c>
      <c r="J54" s="9">
        <v>985</v>
      </c>
      <c r="K54" s="9">
        <v>1075</v>
      </c>
      <c r="L54" s="9">
        <v>355</v>
      </c>
      <c r="M54" s="9">
        <v>173</v>
      </c>
      <c r="N54" s="23">
        <v>643</v>
      </c>
      <c r="O54" s="24">
        <v>645</v>
      </c>
      <c r="P54" s="25">
        <v>3743</v>
      </c>
      <c r="Q54" s="24">
        <v>7</v>
      </c>
      <c r="R54" s="9">
        <v>309</v>
      </c>
      <c r="S54" s="76">
        <v>2346</v>
      </c>
      <c r="T54" s="81" t="s">
        <v>34</v>
      </c>
    </row>
    <row r="55" spans="1:20" s="1" customFormat="1" ht="25.5" customHeight="1">
      <c r="A55" s="37"/>
      <c r="B55" s="13" t="s">
        <v>20</v>
      </c>
      <c r="C55" s="38">
        <v>14548</v>
      </c>
      <c r="D55" s="39">
        <v>1931</v>
      </c>
      <c r="E55" s="39">
        <f>+F55+S55+3</f>
        <v>12617</v>
      </c>
      <c r="F55" s="39">
        <f>+G55+R55</f>
        <v>7024</v>
      </c>
      <c r="G55" s="39">
        <f>SUM(H55:Q55)</f>
        <v>6807</v>
      </c>
      <c r="H55" s="39">
        <v>905</v>
      </c>
      <c r="I55" s="39">
        <v>15</v>
      </c>
      <c r="J55" s="39">
        <v>1837</v>
      </c>
      <c r="K55" s="39">
        <v>708</v>
      </c>
      <c r="L55" s="39">
        <v>917</v>
      </c>
      <c r="M55" s="39">
        <v>13</v>
      </c>
      <c r="N55" s="27">
        <v>532</v>
      </c>
      <c r="O55" s="28">
        <v>40</v>
      </c>
      <c r="P55" s="29">
        <v>1833</v>
      </c>
      <c r="Q55" s="28">
        <v>7</v>
      </c>
      <c r="R55" s="39">
        <v>217</v>
      </c>
      <c r="S55" s="77">
        <v>5590</v>
      </c>
      <c r="T55" s="82"/>
    </row>
    <row r="56" spans="1:20" s="1" customFormat="1" ht="25.5" customHeight="1">
      <c r="A56" s="16"/>
      <c r="B56" s="4" t="s">
        <v>18</v>
      </c>
      <c r="C56" s="5">
        <f aca="true" t="shared" si="18" ref="C56:S56">+C57+C58</f>
        <v>6553</v>
      </c>
      <c r="D56" s="6">
        <f t="shared" si="18"/>
        <v>794</v>
      </c>
      <c r="E56" s="6">
        <f t="shared" si="18"/>
        <v>5759</v>
      </c>
      <c r="F56" s="6">
        <f t="shared" si="18"/>
        <v>3843</v>
      </c>
      <c r="G56" s="6">
        <f t="shared" si="18"/>
        <v>3740</v>
      </c>
      <c r="H56" s="6">
        <f t="shared" si="18"/>
        <v>443</v>
      </c>
      <c r="I56" s="6">
        <f t="shared" si="18"/>
        <v>103</v>
      </c>
      <c r="J56" s="6">
        <f t="shared" si="18"/>
        <v>569</v>
      </c>
      <c r="K56" s="6">
        <f t="shared" si="18"/>
        <v>306</v>
      </c>
      <c r="L56" s="6">
        <f t="shared" si="18"/>
        <v>523</v>
      </c>
      <c r="M56" s="6">
        <f t="shared" si="18"/>
        <v>51</v>
      </c>
      <c r="N56" s="40">
        <f t="shared" si="18"/>
        <v>149</v>
      </c>
      <c r="O56" s="41">
        <f t="shared" si="18"/>
        <v>113</v>
      </c>
      <c r="P56" s="42">
        <f t="shared" si="18"/>
        <v>1483</v>
      </c>
      <c r="Q56" s="41">
        <f t="shared" si="18"/>
        <v>0</v>
      </c>
      <c r="R56" s="6">
        <f t="shared" si="18"/>
        <v>103</v>
      </c>
      <c r="S56" s="78">
        <f t="shared" si="18"/>
        <v>1915</v>
      </c>
      <c r="T56" s="83"/>
    </row>
    <row r="57" spans="1:20" s="1" customFormat="1" ht="25.5" customHeight="1">
      <c r="A57" s="21" t="s">
        <v>35</v>
      </c>
      <c r="B57" s="7" t="s">
        <v>19</v>
      </c>
      <c r="C57" s="8">
        <v>3065</v>
      </c>
      <c r="D57" s="9">
        <v>418</v>
      </c>
      <c r="E57" s="9">
        <f>+F57+S57</f>
        <v>2647</v>
      </c>
      <c r="F57" s="9">
        <f>+G57+R57</f>
        <v>2036</v>
      </c>
      <c r="G57" s="9">
        <f>SUM(H57:Q57)</f>
        <v>1981</v>
      </c>
      <c r="H57" s="9">
        <v>255</v>
      </c>
      <c r="I57" s="9">
        <v>91</v>
      </c>
      <c r="J57" s="9">
        <v>202</v>
      </c>
      <c r="K57" s="9">
        <v>147</v>
      </c>
      <c r="L57" s="9">
        <v>149</v>
      </c>
      <c r="M57" s="9">
        <v>50</v>
      </c>
      <c r="N57" s="23">
        <v>91</v>
      </c>
      <c r="O57" s="24">
        <v>104</v>
      </c>
      <c r="P57" s="25">
        <v>892</v>
      </c>
      <c r="Q57" s="24">
        <v>0</v>
      </c>
      <c r="R57" s="9">
        <v>55</v>
      </c>
      <c r="S57" s="76">
        <v>611</v>
      </c>
      <c r="T57" s="89" t="s">
        <v>35</v>
      </c>
    </row>
    <row r="58" spans="1:20" s="1" customFormat="1" ht="25.5" customHeight="1">
      <c r="A58" s="26"/>
      <c r="B58" s="13" t="s">
        <v>20</v>
      </c>
      <c r="C58" s="38">
        <v>3488</v>
      </c>
      <c r="D58" s="39">
        <v>376</v>
      </c>
      <c r="E58" s="39">
        <f>+F58+S58+1</f>
        <v>3112</v>
      </c>
      <c r="F58" s="39">
        <f>+G58+R58</f>
        <v>1807</v>
      </c>
      <c r="G58" s="39">
        <f>SUM(H58:Q58)</f>
        <v>1759</v>
      </c>
      <c r="H58" s="39">
        <v>188</v>
      </c>
      <c r="I58" s="39">
        <v>12</v>
      </c>
      <c r="J58" s="39">
        <v>367</v>
      </c>
      <c r="K58" s="39">
        <v>159</v>
      </c>
      <c r="L58" s="39">
        <v>374</v>
      </c>
      <c r="M58" s="39">
        <v>1</v>
      </c>
      <c r="N58" s="27">
        <v>58</v>
      </c>
      <c r="O58" s="28">
        <v>9</v>
      </c>
      <c r="P58" s="29">
        <v>591</v>
      </c>
      <c r="Q58" s="28">
        <v>0</v>
      </c>
      <c r="R58" s="39">
        <v>48</v>
      </c>
      <c r="S58" s="77">
        <v>1304</v>
      </c>
      <c r="T58" s="84"/>
    </row>
    <row r="59" spans="1:20" s="1" customFormat="1" ht="25.5" customHeight="1">
      <c r="A59" s="30"/>
      <c r="B59" s="4" t="s">
        <v>18</v>
      </c>
      <c r="C59" s="5">
        <f aca="true" t="shared" si="19" ref="C59:S59">+C60+C61</f>
        <v>28276</v>
      </c>
      <c r="D59" s="6">
        <f t="shared" si="19"/>
        <v>4054</v>
      </c>
      <c r="E59" s="6">
        <f t="shared" si="19"/>
        <v>24222</v>
      </c>
      <c r="F59" s="6">
        <f t="shared" si="19"/>
        <v>15960</v>
      </c>
      <c r="G59" s="6">
        <f t="shared" si="19"/>
        <v>15538</v>
      </c>
      <c r="H59" s="6">
        <f t="shared" si="19"/>
        <v>1848</v>
      </c>
      <c r="I59" s="6">
        <f t="shared" si="19"/>
        <v>375</v>
      </c>
      <c r="J59" s="6">
        <f t="shared" si="19"/>
        <v>2267</v>
      </c>
      <c r="K59" s="6">
        <f t="shared" si="19"/>
        <v>1338</v>
      </c>
      <c r="L59" s="6">
        <f t="shared" si="19"/>
        <v>989</v>
      </c>
      <c r="M59" s="6">
        <f t="shared" si="19"/>
        <v>136</v>
      </c>
      <c r="N59" s="40">
        <f t="shared" si="19"/>
        <v>1309</v>
      </c>
      <c r="O59" s="41">
        <f t="shared" si="19"/>
        <v>562</v>
      </c>
      <c r="P59" s="42">
        <f t="shared" si="19"/>
        <v>6711</v>
      </c>
      <c r="Q59" s="41">
        <f t="shared" si="19"/>
        <v>3</v>
      </c>
      <c r="R59" s="6">
        <f t="shared" si="19"/>
        <v>422</v>
      </c>
      <c r="S59" s="78">
        <f t="shared" si="19"/>
        <v>8258</v>
      </c>
      <c r="T59" s="85"/>
    </row>
    <row r="60" spans="1:20" s="1" customFormat="1" ht="25.5" customHeight="1">
      <c r="A60" s="36" t="s">
        <v>36</v>
      </c>
      <c r="B60" s="7" t="s">
        <v>19</v>
      </c>
      <c r="C60" s="8">
        <v>13574</v>
      </c>
      <c r="D60" s="9">
        <v>2083</v>
      </c>
      <c r="E60" s="9">
        <f>+F60+S60</f>
        <v>11491</v>
      </c>
      <c r="F60" s="9">
        <f>+G60+R60</f>
        <v>8907</v>
      </c>
      <c r="G60" s="9">
        <f>SUM(H60:Q60)</f>
        <v>8643</v>
      </c>
      <c r="H60" s="9">
        <v>914</v>
      </c>
      <c r="I60" s="9">
        <v>354</v>
      </c>
      <c r="J60" s="9">
        <v>735</v>
      </c>
      <c r="K60" s="9">
        <v>644</v>
      </c>
      <c r="L60" s="9">
        <v>227</v>
      </c>
      <c r="M60" s="9">
        <v>130</v>
      </c>
      <c r="N60" s="23">
        <v>792</v>
      </c>
      <c r="O60" s="24">
        <v>531</v>
      </c>
      <c r="P60" s="25">
        <v>4314</v>
      </c>
      <c r="Q60" s="24">
        <v>2</v>
      </c>
      <c r="R60" s="9">
        <v>264</v>
      </c>
      <c r="S60" s="76">
        <v>2584</v>
      </c>
      <c r="T60" s="81" t="s">
        <v>36</v>
      </c>
    </row>
    <row r="61" spans="1:20" s="1" customFormat="1" ht="25.5" customHeight="1">
      <c r="A61" s="37"/>
      <c r="B61" s="13" t="s">
        <v>20</v>
      </c>
      <c r="C61" s="38">
        <v>14702</v>
      </c>
      <c r="D61" s="39">
        <v>1971</v>
      </c>
      <c r="E61" s="39">
        <f>+F61+S61+4</f>
        <v>12731</v>
      </c>
      <c r="F61" s="39">
        <f>+G61+R61</f>
        <v>7053</v>
      </c>
      <c r="G61" s="39">
        <f>SUM(H61:Q61)</f>
        <v>6895</v>
      </c>
      <c r="H61" s="39">
        <v>934</v>
      </c>
      <c r="I61" s="39">
        <v>21</v>
      </c>
      <c r="J61" s="39">
        <v>1532</v>
      </c>
      <c r="K61" s="39">
        <v>694</v>
      </c>
      <c r="L61" s="39">
        <v>762</v>
      </c>
      <c r="M61" s="39">
        <v>6</v>
      </c>
      <c r="N61" s="27">
        <v>517</v>
      </c>
      <c r="O61" s="28">
        <v>31</v>
      </c>
      <c r="P61" s="29">
        <v>2397</v>
      </c>
      <c r="Q61" s="28">
        <v>1</v>
      </c>
      <c r="R61" s="39">
        <v>158</v>
      </c>
      <c r="S61" s="77">
        <v>5674</v>
      </c>
      <c r="T61" s="82"/>
    </row>
    <row r="62" spans="1:20" s="1" customFormat="1" ht="25.5" customHeight="1">
      <c r="A62" s="16"/>
      <c r="B62" s="4" t="s">
        <v>18</v>
      </c>
      <c r="C62" s="5">
        <f aca="true" t="shared" si="20" ref="C62:S62">+C63+C64</f>
        <v>15915</v>
      </c>
      <c r="D62" s="6">
        <f t="shared" si="20"/>
        <v>2011</v>
      </c>
      <c r="E62" s="6">
        <f t="shared" si="20"/>
        <v>13904</v>
      </c>
      <c r="F62" s="6">
        <f t="shared" si="20"/>
        <v>8516</v>
      </c>
      <c r="G62" s="6">
        <f t="shared" si="20"/>
        <v>8261</v>
      </c>
      <c r="H62" s="6">
        <f t="shared" si="20"/>
        <v>1061</v>
      </c>
      <c r="I62" s="6">
        <f t="shared" si="20"/>
        <v>162</v>
      </c>
      <c r="J62" s="6">
        <f t="shared" si="20"/>
        <v>1340</v>
      </c>
      <c r="K62" s="6">
        <f t="shared" si="20"/>
        <v>844</v>
      </c>
      <c r="L62" s="6">
        <f t="shared" si="20"/>
        <v>767</v>
      </c>
      <c r="M62" s="6">
        <f t="shared" si="20"/>
        <v>65</v>
      </c>
      <c r="N62" s="40">
        <f t="shared" si="20"/>
        <v>503</v>
      </c>
      <c r="O62" s="41">
        <f t="shared" si="20"/>
        <v>294</v>
      </c>
      <c r="P62" s="42">
        <f t="shared" si="20"/>
        <v>3224</v>
      </c>
      <c r="Q62" s="41">
        <f t="shared" si="20"/>
        <v>1</v>
      </c>
      <c r="R62" s="6">
        <f t="shared" si="20"/>
        <v>255</v>
      </c>
      <c r="S62" s="78">
        <f t="shared" si="20"/>
        <v>5387</v>
      </c>
      <c r="T62" s="83"/>
    </row>
    <row r="63" spans="1:20" s="1" customFormat="1" ht="25.5" customHeight="1">
      <c r="A63" s="21" t="s">
        <v>37</v>
      </c>
      <c r="B63" s="7" t="s">
        <v>19</v>
      </c>
      <c r="C63" s="8">
        <v>7477</v>
      </c>
      <c r="D63" s="9">
        <v>1025</v>
      </c>
      <c r="E63" s="9">
        <f>+F63+S63</f>
        <v>6452</v>
      </c>
      <c r="F63" s="9">
        <f>+G63+R63</f>
        <v>4727</v>
      </c>
      <c r="G63" s="9">
        <f>SUM(H63:Q63)</f>
        <v>4562</v>
      </c>
      <c r="H63" s="9">
        <v>468</v>
      </c>
      <c r="I63" s="9">
        <v>150</v>
      </c>
      <c r="J63" s="9">
        <v>490</v>
      </c>
      <c r="K63" s="9">
        <v>408</v>
      </c>
      <c r="L63" s="9">
        <v>185</v>
      </c>
      <c r="M63" s="9">
        <v>63</v>
      </c>
      <c r="N63" s="23">
        <v>311</v>
      </c>
      <c r="O63" s="24">
        <v>279</v>
      </c>
      <c r="P63" s="25">
        <v>2207</v>
      </c>
      <c r="Q63" s="24">
        <v>1</v>
      </c>
      <c r="R63" s="9">
        <v>165</v>
      </c>
      <c r="S63" s="76">
        <v>1725</v>
      </c>
      <c r="T63" s="81" t="s">
        <v>37</v>
      </c>
    </row>
    <row r="64" spans="1:20" s="1" customFormat="1" ht="25.5" customHeight="1">
      <c r="A64" s="26"/>
      <c r="B64" s="13" t="s">
        <v>20</v>
      </c>
      <c r="C64" s="38">
        <v>8438</v>
      </c>
      <c r="D64" s="39">
        <v>986</v>
      </c>
      <c r="E64" s="39">
        <f>+F64+S64+1</f>
        <v>7452</v>
      </c>
      <c r="F64" s="39">
        <f>+G64+R64</f>
        <v>3789</v>
      </c>
      <c r="G64" s="39">
        <f>SUM(H64:Q64)</f>
        <v>3699</v>
      </c>
      <c r="H64" s="39">
        <v>593</v>
      </c>
      <c r="I64" s="39">
        <v>12</v>
      </c>
      <c r="J64" s="39">
        <v>850</v>
      </c>
      <c r="K64" s="39">
        <v>436</v>
      </c>
      <c r="L64" s="39">
        <v>582</v>
      </c>
      <c r="M64" s="39">
        <v>2</v>
      </c>
      <c r="N64" s="27">
        <v>192</v>
      </c>
      <c r="O64" s="28">
        <v>15</v>
      </c>
      <c r="P64" s="29">
        <v>1017</v>
      </c>
      <c r="Q64" s="28">
        <v>0</v>
      </c>
      <c r="R64" s="39">
        <v>90</v>
      </c>
      <c r="S64" s="77">
        <v>3662</v>
      </c>
      <c r="T64" s="84"/>
    </row>
    <row r="65" spans="1:20" s="1" customFormat="1" ht="25.5" customHeight="1">
      <c r="A65" s="30"/>
      <c r="B65" s="4" t="s">
        <v>18</v>
      </c>
      <c r="C65" s="5">
        <f aca="true" t="shared" si="21" ref="C65:S65">+C66+C67</f>
        <v>22322</v>
      </c>
      <c r="D65" s="6">
        <f t="shared" si="21"/>
        <v>3097</v>
      </c>
      <c r="E65" s="6">
        <f t="shared" si="21"/>
        <v>19224</v>
      </c>
      <c r="F65" s="6">
        <f t="shared" si="21"/>
        <v>12346</v>
      </c>
      <c r="G65" s="6">
        <f t="shared" si="21"/>
        <v>12000</v>
      </c>
      <c r="H65" s="6">
        <f t="shared" si="21"/>
        <v>1340</v>
      </c>
      <c r="I65" s="6">
        <f t="shared" si="21"/>
        <v>292</v>
      </c>
      <c r="J65" s="6">
        <f t="shared" si="21"/>
        <v>1945</v>
      </c>
      <c r="K65" s="6">
        <f t="shared" si="21"/>
        <v>1183</v>
      </c>
      <c r="L65" s="6">
        <f t="shared" si="21"/>
        <v>827</v>
      </c>
      <c r="M65" s="6">
        <f t="shared" si="21"/>
        <v>120</v>
      </c>
      <c r="N65" s="40">
        <f t="shared" si="21"/>
        <v>643</v>
      </c>
      <c r="O65" s="41">
        <f t="shared" si="21"/>
        <v>383</v>
      </c>
      <c r="P65" s="42">
        <f t="shared" si="21"/>
        <v>5254</v>
      </c>
      <c r="Q65" s="41">
        <f t="shared" si="21"/>
        <v>13</v>
      </c>
      <c r="R65" s="6">
        <f t="shared" si="21"/>
        <v>346</v>
      </c>
      <c r="S65" s="78">
        <f t="shared" si="21"/>
        <v>6875</v>
      </c>
      <c r="T65" s="85"/>
    </row>
    <row r="66" spans="1:20" s="1" customFormat="1" ht="25.5" customHeight="1">
      <c r="A66" s="36" t="s">
        <v>38</v>
      </c>
      <c r="B66" s="7" t="s">
        <v>19</v>
      </c>
      <c r="C66" s="8">
        <v>10806</v>
      </c>
      <c r="D66" s="9">
        <v>1577</v>
      </c>
      <c r="E66" s="9">
        <f>+F66+S66+1-1</f>
        <v>9228</v>
      </c>
      <c r="F66" s="9">
        <f>+G66+R66</f>
        <v>7021</v>
      </c>
      <c r="G66" s="9">
        <f>SUM(H66:Q66)</f>
        <v>6794</v>
      </c>
      <c r="H66" s="9">
        <v>706</v>
      </c>
      <c r="I66" s="9">
        <v>274</v>
      </c>
      <c r="J66" s="9">
        <v>576</v>
      </c>
      <c r="K66" s="9">
        <v>703</v>
      </c>
      <c r="L66" s="9">
        <v>189</v>
      </c>
      <c r="M66" s="9">
        <v>113</v>
      </c>
      <c r="N66" s="23">
        <v>363</v>
      </c>
      <c r="O66" s="24">
        <v>361</v>
      </c>
      <c r="P66" s="25">
        <v>3504</v>
      </c>
      <c r="Q66" s="24">
        <v>5</v>
      </c>
      <c r="R66" s="9">
        <v>227</v>
      </c>
      <c r="S66" s="76">
        <v>2207</v>
      </c>
      <c r="T66" s="81" t="s">
        <v>38</v>
      </c>
    </row>
    <row r="67" spans="1:20" s="1" customFormat="1" ht="25.5" customHeight="1">
      <c r="A67" s="37"/>
      <c r="B67" s="13" t="s">
        <v>20</v>
      </c>
      <c r="C67" s="38">
        <v>11516</v>
      </c>
      <c r="D67" s="39">
        <v>1520</v>
      </c>
      <c r="E67" s="39">
        <f>+F67+S67+3</f>
        <v>9996</v>
      </c>
      <c r="F67" s="39">
        <f>+G67+R67</f>
        <v>5325</v>
      </c>
      <c r="G67" s="39">
        <f>SUM(H67:Q67)</f>
        <v>5206</v>
      </c>
      <c r="H67" s="39">
        <v>634</v>
      </c>
      <c r="I67" s="39">
        <v>18</v>
      </c>
      <c r="J67" s="39">
        <v>1369</v>
      </c>
      <c r="K67" s="39">
        <v>480</v>
      </c>
      <c r="L67" s="39">
        <v>638</v>
      </c>
      <c r="M67" s="39">
        <v>7</v>
      </c>
      <c r="N67" s="27">
        <v>280</v>
      </c>
      <c r="O67" s="28">
        <v>22</v>
      </c>
      <c r="P67" s="29">
        <v>1750</v>
      </c>
      <c r="Q67" s="28">
        <v>8</v>
      </c>
      <c r="R67" s="39">
        <v>119</v>
      </c>
      <c r="S67" s="77">
        <v>4668</v>
      </c>
      <c r="T67" s="82"/>
    </row>
    <row r="68" spans="1:20" s="1" customFormat="1" ht="25.5" customHeight="1">
      <c r="A68" s="16"/>
      <c r="B68" s="4" t="s">
        <v>18</v>
      </c>
      <c r="C68" s="5">
        <f aca="true" t="shared" si="22" ref="C68:S68">+C69+C70</f>
        <v>34528</v>
      </c>
      <c r="D68" s="6">
        <f t="shared" si="22"/>
        <v>5865</v>
      </c>
      <c r="E68" s="6">
        <f t="shared" si="22"/>
        <v>28655</v>
      </c>
      <c r="F68" s="6">
        <f t="shared" si="22"/>
        <v>18566</v>
      </c>
      <c r="G68" s="6">
        <f t="shared" si="22"/>
        <v>18017</v>
      </c>
      <c r="H68" s="6">
        <f t="shared" si="22"/>
        <v>2470</v>
      </c>
      <c r="I68" s="6">
        <f t="shared" si="22"/>
        <v>438</v>
      </c>
      <c r="J68" s="6">
        <f t="shared" si="22"/>
        <v>3276</v>
      </c>
      <c r="K68" s="6">
        <f t="shared" si="22"/>
        <v>2207</v>
      </c>
      <c r="L68" s="6">
        <f t="shared" si="22"/>
        <v>1326</v>
      </c>
      <c r="M68" s="6">
        <f t="shared" si="22"/>
        <v>216</v>
      </c>
      <c r="N68" s="40">
        <f t="shared" si="22"/>
        <v>690</v>
      </c>
      <c r="O68" s="41">
        <f t="shared" si="22"/>
        <v>622</v>
      </c>
      <c r="P68" s="42">
        <f t="shared" si="22"/>
        <v>6764</v>
      </c>
      <c r="Q68" s="41">
        <f t="shared" si="22"/>
        <v>8</v>
      </c>
      <c r="R68" s="6">
        <f t="shared" si="22"/>
        <v>549</v>
      </c>
      <c r="S68" s="78">
        <f t="shared" si="22"/>
        <v>10075</v>
      </c>
      <c r="T68" s="83"/>
    </row>
    <row r="69" spans="1:20" s="1" customFormat="1" ht="25.5" customHeight="1">
      <c r="A69" s="21" t="s">
        <v>39</v>
      </c>
      <c r="B69" s="7" t="s">
        <v>19</v>
      </c>
      <c r="C69" s="8">
        <v>16687</v>
      </c>
      <c r="D69" s="9">
        <v>3043</v>
      </c>
      <c r="E69" s="9">
        <f>+F69+S69+13-4</f>
        <v>13640</v>
      </c>
      <c r="F69" s="9">
        <f>+G69+R69</f>
        <v>10618</v>
      </c>
      <c r="G69" s="9">
        <f>SUM(H69:Q69)</f>
        <v>10274</v>
      </c>
      <c r="H69" s="9">
        <v>1272</v>
      </c>
      <c r="I69" s="9">
        <v>414</v>
      </c>
      <c r="J69" s="9">
        <v>1049</v>
      </c>
      <c r="K69" s="9">
        <v>1368</v>
      </c>
      <c r="L69" s="9">
        <v>324</v>
      </c>
      <c r="M69" s="9">
        <v>195</v>
      </c>
      <c r="N69" s="23">
        <v>439</v>
      </c>
      <c r="O69" s="24">
        <v>589</v>
      </c>
      <c r="P69" s="25">
        <v>4621</v>
      </c>
      <c r="Q69" s="24">
        <v>3</v>
      </c>
      <c r="R69" s="9">
        <v>344</v>
      </c>
      <c r="S69" s="76">
        <v>3013</v>
      </c>
      <c r="T69" s="81" t="s">
        <v>39</v>
      </c>
    </row>
    <row r="70" spans="1:20" s="1" customFormat="1" ht="25.5" customHeight="1">
      <c r="A70" s="26"/>
      <c r="B70" s="13" t="s">
        <v>20</v>
      </c>
      <c r="C70" s="38">
        <v>17841</v>
      </c>
      <c r="D70" s="39">
        <v>2822</v>
      </c>
      <c r="E70" s="39">
        <f>+F70+S70+9-4</f>
        <v>15015</v>
      </c>
      <c r="F70" s="39">
        <f>+G70+R70</f>
        <v>7948</v>
      </c>
      <c r="G70" s="39">
        <f>SUM(H70:Q70)</f>
        <v>7743</v>
      </c>
      <c r="H70" s="39">
        <v>1198</v>
      </c>
      <c r="I70" s="39">
        <v>24</v>
      </c>
      <c r="J70" s="39">
        <v>2227</v>
      </c>
      <c r="K70" s="39">
        <v>839</v>
      </c>
      <c r="L70" s="39">
        <v>1002</v>
      </c>
      <c r="M70" s="39">
        <v>21</v>
      </c>
      <c r="N70" s="27">
        <v>251</v>
      </c>
      <c r="O70" s="28">
        <v>33</v>
      </c>
      <c r="P70" s="29">
        <v>2143</v>
      </c>
      <c r="Q70" s="28">
        <v>5</v>
      </c>
      <c r="R70" s="39">
        <v>205</v>
      </c>
      <c r="S70" s="77">
        <v>7062</v>
      </c>
      <c r="T70" s="84"/>
    </row>
    <row r="71" spans="1:20" s="1" customFormat="1" ht="25.5" customHeight="1">
      <c r="A71" s="30"/>
      <c r="B71" s="4" t="s">
        <v>18</v>
      </c>
      <c r="C71" s="5">
        <f aca="true" t="shared" si="23" ref="C71:S71">+C72+C73</f>
        <v>2037</v>
      </c>
      <c r="D71" s="6">
        <f t="shared" si="23"/>
        <v>253</v>
      </c>
      <c r="E71" s="6">
        <f t="shared" si="23"/>
        <v>1784</v>
      </c>
      <c r="F71" s="6">
        <f t="shared" si="23"/>
        <v>1020</v>
      </c>
      <c r="G71" s="6">
        <f t="shared" si="23"/>
        <v>1000</v>
      </c>
      <c r="H71" s="6">
        <f t="shared" si="23"/>
        <v>101</v>
      </c>
      <c r="I71" s="6">
        <f t="shared" si="23"/>
        <v>29</v>
      </c>
      <c r="J71" s="6">
        <f t="shared" si="23"/>
        <v>148</v>
      </c>
      <c r="K71" s="6">
        <f t="shared" si="23"/>
        <v>56</v>
      </c>
      <c r="L71" s="6">
        <f t="shared" si="23"/>
        <v>109</v>
      </c>
      <c r="M71" s="6">
        <f t="shared" si="23"/>
        <v>5</v>
      </c>
      <c r="N71" s="40">
        <f t="shared" si="23"/>
        <v>126</v>
      </c>
      <c r="O71" s="41">
        <f t="shared" si="23"/>
        <v>39</v>
      </c>
      <c r="P71" s="42">
        <f t="shared" si="23"/>
        <v>383</v>
      </c>
      <c r="Q71" s="41">
        <f t="shared" si="23"/>
        <v>4</v>
      </c>
      <c r="R71" s="6">
        <f t="shared" si="23"/>
        <v>20</v>
      </c>
      <c r="S71" s="78">
        <f t="shared" si="23"/>
        <v>764</v>
      </c>
      <c r="T71" s="85"/>
    </row>
    <row r="72" spans="1:20" s="1" customFormat="1" ht="25.5" customHeight="1">
      <c r="A72" s="36" t="s">
        <v>40</v>
      </c>
      <c r="B72" s="7" t="s">
        <v>19</v>
      </c>
      <c r="C72" s="8">
        <v>995</v>
      </c>
      <c r="D72" s="9">
        <v>120</v>
      </c>
      <c r="E72" s="9">
        <f>+F72+S72</f>
        <v>875</v>
      </c>
      <c r="F72" s="9">
        <f>+G72+R72</f>
        <v>575</v>
      </c>
      <c r="G72" s="9">
        <f>SUM(H72:Q72)</f>
        <v>559</v>
      </c>
      <c r="H72" s="9">
        <v>37</v>
      </c>
      <c r="I72" s="9">
        <v>28</v>
      </c>
      <c r="J72" s="9">
        <v>58</v>
      </c>
      <c r="K72" s="9">
        <v>31</v>
      </c>
      <c r="L72" s="9">
        <v>20</v>
      </c>
      <c r="M72" s="9">
        <v>4</v>
      </c>
      <c r="N72" s="23">
        <v>73</v>
      </c>
      <c r="O72" s="24">
        <v>37</v>
      </c>
      <c r="P72" s="25">
        <v>269</v>
      </c>
      <c r="Q72" s="24">
        <v>2</v>
      </c>
      <c r="R72" s="9">
        <v>16</v>
      </c>
      <c r="S72" s="76">
        <v>300</v>
      </c>
      <c r="T72" s="81" t="s">
        <v>40</v>
      </c>
    </row>
    <row r="73" spans="1:20" s="1" customFormat="1" ht="25.5" customHeight="1">
      <c r="A73" s="37"/>
      <c r="B73" s="13" t="s">
        <v>20</v>
      </c>
      <c r="C73" s="38">
        <v>1042</v>
      </c>
      <c r="D73" s="39">
        <v>133</v>
      </c>
      <c r="E73" s="39">
        <f>+F73+S73</f>
        <v>909</v>
      </c>
      <c r="F73" s="39">
        <f>+G73+R73</f>
        <v>445</v>
      </c>
      <c r="G73" s="39">
        <f>SUM(H73:Q73)</f>
        <v>441</v>
      </c>
      <c r="H73" s="39">
        <v>64</v>
      </c>
      <c r="I73" s="39">
        <v>1</v>
      </c>
      <c r="J73" s="39">
        <v>90</v>
      </c>
      <c r="K73" s="39">
        <v>25</v>
      </c>
      <c r="L73" s="39">
        <v>89</v>
      </c>
      <c r="M73" s="39">
        <v>1</v>
      </c>
      <c r="N73" s="27">
        <v>53</v>
      </c>
      <c r="O73" s="28">
        <v>2</v>
      </c>
      <c r="P73" s="29">
        <v>114</v>
      </c>
      <c r="Q73" s="28">
        <v>2</v>
      </c>
      <c r="R73" s="39">
        <v>4</v>
      </c>
      <c r="S73" s="77">
        <v>464</v>
      </c>
      <c r="T73" s="82"/>
    </row>
    <row r="74" spans="1:20" s="1" customFormat="1" ht="25.5" customHeight="1">
      <c r="A74" s="16"/>
      <c r="B74" s="4" t="s">
        <v>18</v>
      </c>
      <c r="C74" s="5">
        <f aca="true" t="shared" si="24" ref="C74:S74">+C75+C76</f>
        <v>1923</v>
      </c>
      <c r="D74" s="6">
        <f t="shared" si="24"/>
        <v>223</v>
      </c>
      <c r="E74" s="6">
        <f t="shared" si="24"/>
        <v>1700</v>
      </c>
      <c r="F74" s="6">
        <f t="shared" si="24"/>
        <v>996</v>
      </c>
      <c r="G74" s="6">
        <f t="shared" si="24"/>
        <v>961</v>
      </c>
      <c r="H74" s="6">
        <f t="shared" si="24"/>
        <v>121</v>
      </c>
      <c r="I74" s="6">
        <f t="shared" si="24"/>
        <v>21</v>
      </c>
      <c r="J74" s="6">
        <f t="shared" si="24"/>
        <v>160</v>
      </c>
      <c r="K74" s="6">
        <f t="shared" si="24"/>
        <v>108</v>
      </c>
      <c r="L74" s="6">
        <f t="shared" si="24"/>
        <v>91</v>
      </c>
      <c r="M74" s="6">
        <f t="shared" si="24"/>
        <v>6</v>
      </c>
      <c r="N74" s="40">
        <f t="shared" si="24"/>
        <v>18</v>
      </c>
      <c r="O74" s="41">
        <f t="shared" si="24"/>
        <v>32</v>
      </c>
      <c r="P74" s="42">
        <f t="shared" si="24"/>
        <v>402</v>
      </c>
      <c r="Q74" s="41">
        <f t="shared" si="24"/>
        <v>2</v>
      </c>
      <c r="R74" s="6">
        <f t="shared" si="24"/>
        <v>35</v>
      </c>
      <c r="S74" s="78">
        <f t="shared" si="24"/>
        <v>704</v>
      </c>
      <c r="T74" s="83"/>
    </row>
    <row r="75" spans="1:20" s="1" customFormat="1" ht="25.5" customHeight="1">
      <c r="A75" s="21" t="s">
        <v>41</v>
      </c>
      <c r="B75" s="7" t="s">
        <v>19</v>
      </c>
      <c r="C75" s="8">
        <v>927</v>
      </c>
      <c r="D75" s="9">
        <v>113</v>
      </c>
      <c r="E75" s="9">
        <f>+F75+S75</f>
        <v>814</v>
      </c>
      <c r="F75" s="9">
        <f>+G75+R75</f>
        <v>576</v>
      </c>
      <c r="G75" s="9">
        <f>SUM(H75:Q75)</f>
        <v>555</v>
      </c>
      <c r="H75" s="9">
        <v>66</v>
      </c>
      <c r="I75" s="9">
        <v>20</v>
      </c>
      <c r="J75" s="9">
        <v>58</v>
      </c>
      <c r="K75" s="9">
        <v>58</v>
      </c>
      <c r="L75" s="9">
        <v>21</v>
      </c>
      <c r="M75" s="9">
        <v>5</v>
      </c>
      <c r="N75" s="23">
        <v>10</v>
      </c>
      <c r="O75" s="24">
        <v>32</v>
      </c>
      <c r="P75" s="25">
        <v>285</v>
      </c>
      <c r="Q75" s="24">
        <v>0</v>
      </c>
      <c r="R75" s="9">
        <v>21</v>
      </c>
      <c r="S75" s="76">
        <v>238</v>
      </c>
      <c r="T75" s="81" t="s">
        <v>41</v>
      </c>
    </row>
    <row r="76" spans="1:20" s="1" customFormat="1" ht="25.5" customHeight="1" thickBot="1">
      <c r="A76" s="49"/>
      <c r="B76" s="50" t="s">
        <v>20</v>
      </c>
      <c r="C76" s="51">
        <v>996</v>
      </c>
      <c r="D76" s="52">
        <v>110</v>
      </c>
      <c r="E76" s="52">
        <f>+F76+S76</f>
        <v>886</v>
      </c>
      <c r="F76" s="52">
        <f>+G76+R76</f>
        <v>420</v>
      </c>
      <c r="G76" s="52">
        <f>SUM(H76:Q76)</f>
        <v>406</v>
      </c>
      <c r="H76" s="52">
        <v>55</v>
      </c>
      <c r="I76" s="52">
        <v>1</v>
      </c>
      <c r="J76" s="52">
        <v>102</v>
      </c>
      <c r="K76" s="52">
        <v>50</v>
      </c>
      <c r="L76" s="52">
        <v>70</v>
      </c>
      <c r="M76" s="52">
        <v>1</v>
      </c>
      <c r="N76" s="53">
        <v>8</v>
      </c>
      <c r="O76" s="54">
        <v>0</v>
      </c>
      <c r="P76" s="55">
        <v>117</v>
      </c>
      <c r="Q76" s="54">
        <v>2</v>
      </c>
      <c r="R76" s="52">
        <v>14</v>
      </c>
      <c r="S76" s="79">
        <v>466</v>
      </c>
      <c r="T76" s="88"/>
    </row>
    <row r="77" spans="1:20" s="67" customFormat="1" ht="21.75" customHeight="1" thickBot="1">
      <c r="A77" s="66"/>
      <c r="B77" s="126" t="s">
        <v>58</v>
      </c>
      <c r="C77" s="126"/>
      <c r="D77" s="126"/>
      <c r="E77" s="126"/>
      <c r="F77" s="126"/>
      <c r="G77" s="126"/>
      <c r="H77" s="126"/>
      <c r="I77" s="126"/>
      <c r="N77" s="65"/>
      <c r="O77" s="65"/>
      <c r="P77" s="65"/>
      <c r="Q77" s="65"/>
      <c r="S77" s="74" t="s">
        <v>59</v>
      </c>
      <c r="T77" s="66"/>
    </row>
    <row r="78" spans="1:20" s="1" customFormat="1" ht="13.5">
      <c r="A78" s="114" t="s">
        <v>0</v>
      </c>
      <c r="B78" s="116" t="s">
        <v>1</v>
      </c>
      <c r="C78" s="117"/>
      <c r="D78" s="119" t="s">
        <v>2</v>
      </c>
      <c r="E78" s="116" t="s">
        <v>3</v>
      </c>
      <c r="F78" s="100" t="s">
        <v>4</v>
      </c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95" t="s">
        <v>0</v>
      </c>
    </row>
    <row r="79" spans="1:20" s="1" customFormat="1" ht="13.5">
      <c r="A79" s="115"/>
      <c r="B79" s="106"/>
      <c r="C79" s="118"/>
      <c r="D79" s="120"/>
      <c r="E79" s="120"/>
      <c r="F79" s="101" t="s">
        <v>5</v>
      </c>
      <c r="G79" s="103" t="s">
        <v>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4"/>
      <c r="S79" s="105" t="s">
        <v>7</v>
      </c>
      <c r="T79" s="96"/>
    </row>
    <row r="80" spans="1:20" s="1" customFormat="1" ht="13.5">
      <c r="A80" s="115"/>
      <c r="B80" s="106"/>
      <c r="C80" s="118"/>
      <c r="D80" s="120"/>
      <c r="E80" s="120"/>
      <c r="F80" s="101"/>
      <c r="G80" s="107" t="s">
        <v>8</v>
      </c>
      <c r="H80" s="111" t="s">
        <v>63</v>
      </c>
      <c r="I80" s="111"/>
      <c r="J80" s="111"/>
      <c r="K80" s="112" t="s">
        <v>62</v>
      </c>
      <c r="L80" s="112"/>
      <c r="M80" s="112"/>
      <c r="N80" s="112"/>
      <c r="O80" s="112"/>
      <c r="P80" s="112"/>
      <c r="Q80" s="113"/>
      <c r="R80" s="109" t="s">
        <v>57</v>
      </c>
      <c r="S80" s="106"/>
      <c r="T80" s="96"/>
    </row>
    <row r="81" spans="1:20" s="1" customFormat="1" ht="34.5" thickBot="1">
      <c r="A81" s="115"/>
      <c r="B81" s="106"/>
      <c r="C81" s="118"/>
      <c r="D81" s="120"/>
      <c r="E81" s="120"/>
      <c r="F81" s="102"/>
      <c r="G81" s="108"/>
      <c r="H81" s="2" t="s">
        <v>9</v>
      </c>
      <c r="I81" s="2" t="s">
        <v>10</v>
      </c>
      <c r="J81" s="2" t="s">
        <v>11</v>
      </c>
      <c r="K81" s="3" t="s">
        <v>12</v>
      </c>
      <c r="L81" s="3" t="s">
        <v>13</v>
      </c>
      <c r="M81" s="2" t="s">
        <v>14</v>
      </c>
      <c r="N81" s="2" t="s">
        <v>15</v>
      </c>
      <c r="O81" s="2" t="s">
        <v>16</v>
      </c>
      <c r="P81" s="2" t="s">
        <v>17</v>
      </c>
      <c r="Q81" s="73" t="s">
        <v>61</v>
      </c>
      <c r="R81" s="110"/>
      <c r="S81" s="106"/>
      <c r="T81" s="96"/>
    </row>
    <row r="82" spans="1:20" s="1" customFormat="1" ht="18.75" customHeight="1" thickTop="1">
      <c r="A82" s="72"/>
      <c r="B82" s="56" t="s">
        <v>18</v>
      </c>
      <c r="C82" s="57">
        <f aca="true" t="shared" si="25" ref="C82:S82">+C83+C84</f>
        <v>32356</v>
      </c>
      <c r="D82" s="58">
        <f t="shared" si="25"/>
        <v>4961</v>
      </c>
      <c r="E82" s="58">
        <f t="shared" si="25"/>
        <v>26204</v>
      </c>
      <c r="F82" s="58">
        <f t="shared" si="25"/>
        <v>17002</v>
      </c>
      <c r="G82" s="58">
        <f t="shared" si="25"/>
        <v>16287</v>
      </c>
      <c r="H82" s="58">
        <f t="shared" si="25"/>
        <v>2721</v>
      </c>
      <c r="I82" s="58">
        <f t="shared" si="25"/>
        <v>486</v>
      </c>
      <c r="J82" s="58" t="e">
        <f t="shared" si="25"/>
        <v>#VALUE!</v>
      </c>
      <c r="K82" s="58">
        <f t="shared" si="25"/>
        <v>2471</v>
      </c>
      <c r="L82" s="58">
        <f t="shared" si="25"/>
        <v>1310</v>
      </c>
      <c r="M82" s="58">
        <f t="shared" si="25"/>
        <v>238</v>
      </c>
      <c r="N82" s="69">
        <f t="shared" si="25"/>
        <v>467</v>
      </c>
      <c r="O82" s="70">
        <f t="shared" si="25"/>
        <v>694</v>
      </c>
      <c r="P82" s="71">
        <f t="shared" si="25"/>
        <v>5728</v>
      </c>
      <c r="Q82" s="70">
        <f t="shared" si="25"/>
        <v>8</v>
      </c>
      <c r="R82" s="58">
        <f t="shared" si="25"/>
        <v>715</v>
      </c>
      <c r="S82" s="75">
        <f t="shared" si="25"/>
        <v>9185</v>
      </c>
      <c r="T82" s="80"/>
    </row>
    <row r="83" spans="1:20" s="1" customFormat="1" ht="18.75" customHeight="1">
      <c r="A83" s="36" t="s">
        <v>42</v>
      </c>
      <c r="B83" s="7" t="s">
        <v>19</v>
      </c>
      <c r="C83" s="8">
        <v>15924</v>
      </c>
      <c r="D83" s="9">
        <v>2566</v>
      </c>
      <c r="E83" s="9">
        <f>+F83+S83+15-3</f>
        <v>12167</v>
      </c>
      <c r="F83" s="9">
        <f>+G83+R83</f>
        <v>9353</v>
      </c>
      <c r="G83" s="9">
        <f>SUM(H83:Q83)</f>
        <v>8937</v>
      </c>
      <c r="H83" s="9">
        <v>1440</v>
      </c>
      <c r="I83" s="9">
        <v>454</v>
      </c>
      <c r="J83" s="94" t="s">
        <v>64</v>
      </c>
      <c r="K83" s="9">
        <v>1563</v>
      </c>
      <c r="L83" s="9">
        <v>419</v>
      </c>
      <c r="M83" s="9">
        <v>228</v>
      </c>
      <c r="N83" s="23">
        <v>302</v>
      </c>
      <c r="O83" s="24">
        <v>648</v>
      </c>
      <c r="P83" s="25">
        <v>3877</v>
      </c>
      <c r="Q83" s="24">
        <v>6</v>
      </c>
      <c r="R83" s="9">
        <v>416</v>
      </c>
      <c r="S83" s="76">
        <v>2802</v>
      </c>
      <c r="T83" s="81" t="s">
        <v>42</v>
      </c>
    </row>
    <row r="84" spans="1:20" s="1" customFormat="1" ht="18.75" customHeight="1">
      <c r="A84" s="44"/>
      <c r="B84" s="13" t="s">
        <v>20</v>
      </c>
      <c r="C84" s="38">
        <v>16432</v>
      </c>
      <c r="D84" s="39">
        <v>2395</v>
      </c>
      <c r="E84" s="39">
        <f>+F84+S84+5</f>
        <v>14037</v>
      </c>
      <c r="F84" s="39">
        <f>+G84+R84</f>
        <v>7649</v>
      </c>
      <c r="G84" s="39">
        <f>SUM(H84:Q84)</f>
        <v>7350</v>
      </c>
      <c r="H84" s="39">
        <v>1281</v>
      </c>
      <c r="I84" s="39">
        <v>32</v>
      </c>
      <c r="J84" s="39">
        <v>2164</v>
      </c>
      <c r="K84" s="39">
        <v>908</v>
      </c>
      <c r="L84" s="39">
        <v>891</v>
      </c>
      <c r="M84" s="39">
        <v>10</v>
      </c>
      <c r="N84" s="27">
        <v>165</v>
      </c>
      <c r="O84" s="28">
        <v>46</v>
      </c>
      <c r="P84" s="29">
        <v>1851</v>
      </c>
      <c r="Q84" s="28">
        <v>2</v>
      </c>
      <c r="R84" s="39">
        <v>299</v>
      </c>
      <c r="S84" s="77">
        <v>6383</v>
      </c>
      <c r="T84" s="82"/>
    </row>
    <row r="85" spans="1:20" s="1" customFormat="1" ht="18.75" customHeight="1">
      <c r="A85" s="16"/>
      <c r="B85" s="4" t="s">
        <v>18</v>
      </c>
      <c r="C85" s="5">
        <f aca="true" t="shared" si="26" ref="C85:S85">+C86+C87</f>
        <v>12583</v>
      </c>
      <c r="D85" s="6">
        <f t="shared" si="26"/>
        <v>1823</v>
      </c>
      <c r="E85" s="6">
        <f t="shared" si="26"/>
        <v>10760</v>
      </c>
      <c r="F85" s="6">
        <f t="shared" si="26"/>
        <v>6940</v>
      </c>
      <c r="G85" s="6">
        <f t="shared" si="26"/>
        <v>6728</v>
      </c>
      <c r="H85" s="6">
        <f t="shared" si="26"/>
        <v>853</v>
      </c>
      <c r="I85" s="6">
        <f t="shared" si="26"/>
        <v>175</v>
      </c>
      <c r="J85" s="6">
        <f t="shared" si="26"/>
        <v>1200</v>
      </c>
      <c r="K85" s="6">
        <f t="shared" si="26"/>
        <v>904</v>
      </c>
      <c r="L85" s="6">
        <f t="shared" si="26"/>
        <v>481</v>
      </c>
      <c r="M85" s="6">
        <f t="shared" si="26"/>
        <v>47</v>
      </c>
      <c r="N85" s="40">
        <f t="shared" si="26"/>
        <v>228</v>
      </c>
      <c r="O85" s="41">
        <f t="shared" si="26"/>
        <v>226</v>
      </c>
      <c r="P85" s="42">
        <f t="shared" si="26"/>
        <v>2610</v>
      </c>
      <c r="Q85" s="41">
        <f t="shared" si="26"/>
        <v>4</v>
      </c>
      <c r="R85" s="6">
        <f t="shared" si="26"/>
        <v>212</v>
      </c>
      <c r="S85" s="78">
        <f t="shared" si="26"/>
        <v>3819</v>
      </c>
      <c r="T85" s="83"/>
    </row>
    <row r="86" spans="1:20" s="1" customFormat="1" ht="18.75" customHeight="1">
      <c r="A86" s="36" t="s">
        <v>43</v>
      </c>
      <c r="B86" s="7" t="s">
        <v>19</v>
      </c>
      <c r="C86" s="8">
        <v>6065</v>
      </c>
      <c r="D86" s="9">
        <v>893</v>
      </c>
      <c r="E86" s="9">
        <f>+F86+S86+1</f>
        <v>5172</v>
      </c>
      <c r="F86" s="9">
        <f>+G86+R86</f>
        <v>3896</v>
      </c>
      <c r="G86" s="9">
        <f>SUM(H86:Q86)</f>
        <v>3766</v>
      </c>
      <c r="H86" s="9">
        <v>414</v>
      </c>
      <c r="I86" s="9">
        <v>159</v>
      </c>
      <c r="J86" s="9">
        <v>429</v>
      </c>
      <c r="K86" s="9">
        <v>571</v>
      </c>
      <c r="L86" s="9">
        <v>117</v>
      </c>
      <c r="M86" s="9">
        <v>45</v>
      </c>
      <c r="N86" s="23">
        <v>127</v>
      </c>
      <c r="O86" s="24">
        <v>209</v>
      </c>
      <c r="P86" s="25">
        <v>1693</v>
      </c>
      <c r="Q86" s="24">
        <v>2</v>
      </c>
      <c r="R86" s="9">
        <v>130</v>
      </c>
      <c r="S86" s="76">
        <v>1275</v>
      </c>
      <c r="T86" s="81" t="s">
        <v>43</v>
      </c>
    </row>
    <row r="87" spans="1:20" s="1" customFormat="1" ht="18.75" customHeight="1">
      <c r="A87" s="44"/>
      <c r="B87" s="13" t="s">
        <v>20</v>
      </c>
      <c r="C87" s="38">
        <v>6518</v>
      </c>
      <c r="D87" s="39">
        <v>930</v>
      </c>
      <c r="E87" s="39">
        <f>+F87+S87</f>
        <v>5588</v>
      </c>
      <c r="F87" s="39">
        <f>+G87+R87</f>
        <v>3044</v>
      </c>
      <c r="G87" s="39">
        <f>SUM(H87:Q87)</f>
        <v>2962</v>
      </c>
      <c r="H87" s="39">
        <v>439</v>
      </c>
      <c r="I87" s="39">
        <v>16</v>
      </c>
      <c r="J87" s="39">
        <v>771</v>
      </c>
      <c r="K87" s="39">
        <v>333</v>
      </c>
      <c r="L87" s="39">
        <v>364</v>
      </c>
      <c r="M87" s="39">
        <v>2</v>
      </c>
      <c r="N87" s="27">
        <v>101</v>
      </c>
      <c r="O87" s="28">
        <v>17</v>
      </c>
      <c r="P87" s="29">
        <v>917</v>
      </c>
      <c r="Q87" s="28">
        <v>2</v>
      </c>
      <c r="R87" s="39">
        <v>82</v>
      </c>
      <c r="S87" s="77">
        <v>2544</v>
      </c>
      <c r="T87" s="82"/>
    </row>
    <row r="88" spans="1:20" s="1" customFormat="1" ht="18.75" customHeight="1">
      <c r="A88" s="45"/>
      <c r="B88" s="4" t="s">
        <v>18</v>
      </c>
      <c r="C88" s="5">
        <f aca="true" t="shared" si="27" ref="C88:S88">+C89+C90</f>
        <v>2018</v>
      </c>
      <c r="D88" s="6">
        <f t="shared" si="27"/>
        <v>290</v>
      </c>
      <c r="E88" s="6">
        <f t="shared" si="27"/>
        <v>1728</v>
      </c>
      <c r="F88" s="6">
        <f t="shared" si="27"/>
        <v>1137</v>
      </c>
      <c r="G88" s="6">
        <f t="shared" si="27"/>
        <v>1110</v>
      </c>
      <c r="H88" s="6">
        <f t="shared" si="27"/>
        <v>133</v>
      </c>
      <c r="I88" s="6">
        <f t="shared" si="27"/>
        <v>28</v>
      </c>
      <c r="J88" s="6">
        <f t="shared" si="27"/>
        <v>218</v>
      </c>
      <c r="K88" s="6">
        <f t="shared" si="27"/>
        <v>149</v>
      </c>
      <c r="L88" s="6">
        <f t="shared" si="27"/>
        <v>51</v>
      </c>
      <c r="M88" s="6">
        <f t="shared" si="27"/>
        <v>13</v>
      </c>
      <c r="N88" s="40">
        <f t="shared" si="27"/>
        <v>88</v>
      </c>
      <c r="O88" s="41">
        <f t="shared" si="27"/>
        <v>33</v>
      </c>
      <c r="P88" s="42">
        <f t="shared" si="27"/>
        <v>396</v>
      </c>
      <c r="Q88" s="41">
        <f t="shared" si="27"/>
        <v>1</v>
      </c>
      <c r="R88" s="6">
        <f t="shared" si="27"/>
        <v>27</v>
      </c>
      <c r="S88" s="78">
        <f t="shared" si="27"/>
        <v>590</v>
      </c>
      <c r="T88" s="83"/>
    </row>
    <row r="89" spans="1:20" s="1" customFormat="1" ht="18.75" customHeight="1">
      <c r="A89" s="36" t="s">
        <v>44</v>
      </c>
      <c r="B89" s="7" t="s">
        <v>19</v>
      </c>
      <c r="C89" s="8">
        <v>967</v>
      </c>
      <c r="D89" s="9">
        <v>153</v>
      </c>
      <c r="E89" s="9">
        <f>+F89+S89+1</f>
        <v>814</v>
      </c>
      <c r="F89" s="9">
        <f>+G89+R89</f>
        <v>639</v>
      </c>
      <c r="G89" s="9">
        <f>SUM(H89:Q89)</f>
        <v>623</v>
      </c>
      <c r="H89" s="9">
        <v>64</v>
      </c>
      <c r="I89" s="9">
        <v>28</v>
      </c>
      <c r="J89" s="9">
        <v>74</v>
      </c>
      <c r="K89" s="9">
        <v>101</v>
      </c>
      <c r="L89" s="9">
        <v>8</v>
      </c>
      <c r="M89" s="9">
        <v>11</v>
      </c>
      <c r="N89" s="23">
        <v>59</v>
      </c>
      <c r="O89" s="24">
        <v>31</v>
      </c>
      <c r="P89" s="25">
        <v>247</v>
      </c>
      <c r="Q89" s="24">
        <v>0</v>
      </c>
      <c r="R89" s="9">
        <v>16</v>
      </c>
      <c r="S89" s="76">
        <v>174</v>
      </c>
      <c r="T89" s="81" t="s">
        <v>44</v>
      </c>
    </row>
    <row r="90" spans="1:20" s="1" customFormat="1" ht="18.75" customHeight="1">
      <c r="A90" s="46"/>
      <c r="B90" s="13" t="s">
        <v>20</v>
      </c>
      <c r="C90" s="38">
        <v>1051</v>
      </c>
      <c r="D90" s="39">
        <v>137</v>
      </c>
      <c r="E90" s="39">
        <f>+F90+S90</f>
        <v>914</v>
      </c>
      <c r="F90" s="39">
        <f>+G90+R90</f>
        <v>498</v>
      </c>
      <c r="G90" s="39">
        <f>SUM(H90:Q90)</f>
        <v>487</v>
      </c>
      <c r="H90" s="39">
        <v>69</v>
      </c>
      <c r="I90" s="39">
        <v>0</v>
      </c>
      <c r="J90" s="39">
        <v>144</v>
      </c>
      <c r="K90" s="39">
        <v>48</v>
      </c>
      <c r="L90" s="39">
        <v>43</v>
      </c>
      <c r="M90" s="39">
        <v>2</v>
      </c>
      <c r="N90" s="27">
        <v>29</v>
      </c>
      <c r="O90" s="28">
        <v>2</v>
      </c>
      <c r="P90" s="29">
        <v>149</v>
      </c>
      <c r="Q90" s="28">
        <v>1</v>
      </c>
      <c r="R90" s="39">
        <v>11</v>
      </c>
      <c r="S90" s="77">
        <v>416</v>
      </c>
      <c r="T90" s="84"/>
    </row>
    <row r="91" spans="1:20" s="1" customFormat="1" ht="18.75" customHeight="1">
      <c r="A91" s="43"/>
      <c r="B91" s="4" t="s">
        <v>18</v>
      </c>
      <c r="C91" s="5">
        <f aca="true" t="shared" si="28" ref="C91:S91">+C92+C93</f>
        <v>9259</v>
      </c>
      <c r="D91" s="6">
        <f t="shared" si="28"/>
        <v>1347</v>
      </c>
      <c r="E91" s="6">
        <f t="shared" si="28"/>
        <v>7912</v>
      </c>
      <c r="F91" s="6">
        <f t="shared" si="28"/>
        <v>5149</v>
      </c>
      <c r="G91" s="6">
        <f t="shared" si="28"/>
        <v>4965</v>
      </c>
      <c r="H91" s="6">
        <f t="shared" si="28"/>
        <v>646</v>
      </c>
      <c r="I91" s="6">
        <f t="shared" si="28"/>
        <v>153</v>
      </c>
      <c r="J91" s="6">
        <f t="shared" si="28"/>
        <v>1010</v>
      </c>
      <c r="K91" s="6">
        <f t="shared" si="28"/>
        <v>670</v>
      </c>
      <c r="L91" s="6">
        <f t="shared" si="28"/>
        <v>332</v>
      </c>
      <c r="M91" s="6">
        <f t="shared" si="28"/>
        <v>32</v>
      </c>
      <c r="N91" s="40">
        <f t="shared" si="28"/>
        <v>153</v>
      </c>
      <c r="O91" s="41">
        <f t="shared" si="28"/>
        <v>176</v>
      </c>
      <c r="P91" s="42">
        <f t="shared" si="28"/>
        <v>1784</v>
      </c>
      <c r="Q91" s="41">
        <f t="shared" si="28"/>
        <v>9</v>
      </c>
      <c r="R91" s="6">
        <f t="shared" si="28"/>
        <v>184</v>
      </c>
      <c r="S91" s="78">
        <f t="shared" si="28"/>
        <v>2757</v>
      </c>
      <c r="T91" s="85"/>
    </row>
    <row r="92" spans="1:20" s="1" customFormat="1" ht="18.75" customHeight="1">
      <c r="A92" s="36" t="s">
        <v>45</v>
      </c>
      <c r="B92" s="7" t="s">
        <v>19</v>
      </c>
      <c r="C92" s="8">
        <v>4423</v>
      </c>
      <c r="D92" s="9">
        <v>691</v>
      </c>
      <c r="E92" s="9">
        <f>+F92+S92+3</f>
        <v>3732</v>
      </c>
      <c r="F92" s="9">
        <f>+G92+R92</f>
        <v>2914</v>
      </c>
      <c r="G92" s="9">
        <f>SUM(H92:Q92)</f>
        <v>2798</v>
      </c>
      <c r="H92" s="9">
        <v>328</v>
      </c>
      <c r="I92" s="9">
        <v>141</v>
      </c>
      <c r="J92" s="9">
        <v>329</v>
      </c>
      <c r="K92" s="9">
        <v>433</v>
      </c>
      <c r="L92" s="9">
        <v>87</v>
      </c>
      <c r="M92" s="9">
        <v>27</v>
      </c>
      <c r="N92" s="23">
        <v>96</v>
      </c>
      <c r="O92" s="24">
        <v>167</v>
      </c>
      <c r="P92" s="25">
        <v>1187</v>
      </c>
      <c r="Q92" s="24">
        <v>3</v>
      </c>
      <c r="R92" s="9">
        <v>116</v>
      </c>
      <c r="S92" s="76">
        <v>815</v>
      </c>
      <c r="T92" s="81" t="s">
        <v>45</v>
      </c>
    </row>
    <row r="93" spans="1:20" s="1" customFormat="1" ht="18.75" customHeight="1">
      <c r="A93" s="44"/>
      <c r="B93" s="13" t="s">
        <v>20</v>
      </c>
      <c r="C93" s="38">
        <v>4836</v>
      </c>
      <c r="D93" s="39">
        <v>656</v>
      </c>
      <c r="E93" s="39">
        <f>+F93+S93+3</f>
        <v>4180</v>
      </c>
      <c r="F93" s="39">
        <f>+G93+R93</f>
        <v>2235</v>
      </c>
      <c r="G93" s="39">
        <f>SUM(H93:Q93)</f>
        <v>2167</v>
      </c>
      <c r="H93" s="39">
        <v>318</v>
      </c>
      <c r="I93" s="39">
        <v>12</v>
      </c>
      <c r="J93" s="39">
        <v>681</v>
      </c>
      <c r="K93" s="39">
        <v>237</v>
      </c>
      <c r="L93" s="39">
        <v>245</v>
      </c>
      <c r="M93" s="39">
        <v>5</v>
      </c>
      <c r="N93" s="27">
        <v>57</v>
      </c>
      <c r="O93" s="28">
        <v>9</v>
      </c>
      <c r="P93" s="29">
        <v>597</v>
      </c>
      <c r="Q93" s="28">
        <v>6</v>
      </c>
      <c r="R93" s="39">
        <v>68</v>
      </c>
      <c r="S93" s="77">
        <v>1942</v>
      </c>
      <c r="T93" s="82"/>
    </row>
    <row r="94" spans="1:20" s="1" customFormat="1" ht="18.75" customHeight="1">
      <c r="A94" s="45"/>
      <c r="B94" s="4" t="s">
        <v>18</v>
      </c>
      <c r="C94" s="5">
        <f aca="true" t="shared" si="29" ref="C94:S94">+C95+C96</f>
        <v>9948</v>
      </c>
      <c r="D94" s="6">
        <f t="shared" si="29"/>
        <v>1126</v>
      </c>
      <c r="E94" s="6">
        <f t="shared" si="29"/>
        <v>8822</v>
      </c>
      <c r="F94" s="6">
        <f t="shared" si="29"/>
        <v>5816</v>
      </c>
      <c r="G94" s="6">
        <f t="shared" si="29"/>
        <v>5650</v>
      </c>
      <c r="H94" s="6">
        <f t="shared" si="29"/>
        <v>594</v>
      </c>
      <c r="I94" s="6">
        <f t="shared" si="29"/>
        <v>142</v>
      </c>
      <c r="J94" s="6">
        <f t="shared" si="29"/>
        <v>849</v>
      </c>
      <c r="K94" s="6">
        <f t="shared" si="29"/>
        <v>540</v>
      </c>
      <c r="L94" s="6">
        <f t="shared" si="29"/>
        <v>339</v>
      </c>
      <c r="M94" s="6">
        <f t="shared" si="29"/>
        <v>34</v>
      </c>
      <c r="N94" s="40">
        <f t="shared" si="29"/>
        <v>371</v>
      </c>
      <c r="O94" s="41">
        <f t="shared" si="29"/>
        <v>168</v>
      </c>
      <c r="P94" s="42">
        <f t="shared" si="29"/>
        <v>2597</v>
      </c>
      <c r="Q94" s="41">
        <f t="shared" si="29"/>
        <v>16</v>
      </c>
      <c r="R94" s="6">
        <f t="shared" si="29"/>
        <v>166</v>
      </c>
      <c r="S94" s="78">
        <f t="shared" si="29"/>
        <v>3004</v>
      </c>
      <c r="T94" s="83"/>
    </row>
    <row r="95" spans="1:20" s="1" customFormat="1" ht="18.75" customHeight="1">
      <c r="A95" s="36" t="s">
        <v>46</v>
      </c>
      <c r="B95" s="7" t="s">
        <v>19</v>
      </c>
      <c r="C95" s="8">
        <v>4793</v>
      </c>
      <c r="D95" s="9">
        <v>586</v>
      </c>
      <c r="E95" s="9">
        <f>+F95+S95+1</f>
        <v>4207</v>
      </c>
      <c r="F95" s="9">
        <f>+G95+R95</f>
        <v>3222</v>
      </c>
      <c r="G95" s="9">
        <f>SUM(H95:Q95)</f>
        <v>3120</v>
      </c>
      <c r="H95" s="9">
        <v>295</v>
      </c>
      <c r="I95" s="9">
        <v>133</v>
      </c>
      <c r="J95" s="9">
        <v>287</v>
      </c>
      <c r="K95" s="9">
        <v>298</v>
      </c>
      <c r="L95" s="9">
        <v>92</v>
      </c>
      <c r="M95" s="9">
        <v>31</v>
      </c>
      <c r="N95" s="23">
        <v>231</v>
      </c>
      <c r="O95" s="24">
        <v>155</v>
      </c>
      <c r="P95" s="25">
        <v>1587</v>
      </c>
      <c r="Q95" s="24">
        <v>11</v>
      </c>
      <c r="R95" s="9">
        <v>102</v>
      </c>
      <c r="S95" s="76">
        <v>984</v>
      </c>
      <c r="T95" s="81" t="s">
        <v>46</v>
      </c>
    </row>
    <row r="96" spans="1:20" s="1" customFormat="1" ht="18.75" customHeight="1">
      <c r="A96" s="46"/>
      <c r="B96" s="13" t="s">
        <v>20</v>
      </c>
      <c r="C96" s="38">
        <v>5155</v>
      </c>
      <c r="D96" s="39">
        <v>540</v>
      </c>
      <c r="E96" s="39">
        <f>+F96+S96+1</f>
        <v>4615</v>
      </c>
      <c r="F96" s="39">
        <f>+G96+R96</f>
        <v>2594</v>
      </c>
      <c r="G96" s="39">
        <f>SUM(H96:Q96)</f>
        <v>2530</v>
      </c>
      <c r="H96" s="39">
        <v>299</v>
      </c>
      <c r="I96" s="39">
        <v>9</v>
      </c>
      <c r="J96" s="39">
        <v>562</v>
      </c>
      <c r="K96" s="39">
        <v>242</v>
      </c>
      <c r="L96" s="39">
        <v>247</v>
      </c>
      <c r="M96" s="39">
        <v>3</v>
      </c>
      <c r="N96" s="27">
        <v>140</v>
      </c>
      <c r="O96" s="28">
        <v>13</v>
      </c>
      <c r="P96" s="29">
        <v>1010</v>
      </c>
      <c r="Q96" s="28">
        <v>5</v>
      </c>
      <c r="R96" s="39">
        <v>64</v>
      </c>
      <c r="S96" s="77">
        <v>2020</v>
      </c>
      <c r="T96" s="84"/>
    </row>
    <row r="97" spans="1:20" s="1" customFormat="1" ht="18.75" customHeight="1">
      <c r="A97" s="43"/>
      <c r="B97" s="4" t="s">
        <v>18</v>
      </c>
      <c r="C97" s="5">
        <f aca="true" t="shared" si="30" ref="C97:S97">+C98+C99</f>
        <v>1416</v>
      </c>
      <c r="D97" s="6">
        <f t="shared" si="30"/>
        <v>167</v>
      </c>
      <c r="E97" s="6">
        <f t="shared" si="30"/>
        <v>1249</v>
      </c>
      <c r="F97" s="6">
        <f t="shared" si="30"/>
        <v>784</v>
      </c>
      <c r="G97" s="6">
        <f t="shared" si="30"/>
        <v>776</v>
      </c>
      <c r="H97" s="6">
        <f t="shared" si="30"/>
        <v>92</v>
      </c>
      <c r="I97" s="6">
        <f t="shared" si="30"/>
        <v>22</v>
      </c>
      <c r="J97" s="6">
        <f t="shared" si="30"/>
        <v>119</v>
      </c>
      <c r="K97" s="6">
        <f t="shared" si="30"/>
        <v>73</v>
      </c>
      <c r="L97" s="6">
        <f t="shared" si="30"/>
        <v>111</v>
      </c>
      <c r="M97" s="6">
        <f t="shared" si="30"/>
        <v>6</v>
      </c>
      <c r="N97" s="40">
        <f t="shared" si="30"/>
        <v>69</v>
      </c>
      <c r="O97" s="41">
        <f t="shared" si="30"/>
        <v>27</v>
      </c>
      <c r="P97" s="42">
        <f t="shared" si="30"/>
        <v>257</v>
      </c>
      <c r="Q97" s="41">
        <f t="shared" si="30"/>
        <v>0</v>
      </c>
      <c r="R97" s="6">
        <f t="shared" si="30"/>
        <v>8</v>
      </c>
      <c r="S97" s="78">
        <f t="shared" si="30"/>
        <v>465</v>
      </c>
      <c r="T97" s="85"/>
    </row>
    <row r="98" spans="1:20" s="1" customFormat="1" ht="18.75" customHeight="1">
      <c r="A98" s="36" t="s">
        <v>47</v>
      </c>
      <c r="B98" s="7" t="s">
        <v>19</v>
      </c>
      <c r="C98" s="8">
        <v>681</v>
      </c>
      <c r="D98" s="9">
        <v>92</v>
      </c>
      <c r="E98" s="9">
        <f>+F98+S98</f>
        <v>589</v>
      </c>
      <c r="F98" s="9">
        <f>+G98+R98</f>
        <v>433</v>
      </c>
      <c r="G98" s="9">
        <f>SUM(H98:Q98)</f>
        <v>428</v>
      </c>
      <c r="H98" s="9">
        <v>63</v>
      </c>
      <c r="I98" s="9">
        <v>21</v>
      </c>
      <c r="J98" s="9">
        <v>47</v>
      </c>
      <c r="K98" s="9">
        <v>36</v>
      </c>
      <c r="L98" s="9">
        <v>23</v>
      </c>
      <c r="M98" s="9">
        <v>6</v>
      </c>
      <c r="N98" s="23">
        <v>34</v>
      </c>
      <c r="O98" s="24">
        <v>26</v>
      </c>
      <c r="P98" s="25">
        <v>172</v>
      </c>
      <c r="Q98" s="24">
        <v>0</v>
      </c>
      <c r="R98" s="9">
        <v>5</v>
      </c>
      <c r="S98" s="76">
        <v>156</v>
      </c>
      <c r="T98" s="81" t="s">
        <v>47</v>
      </c>
    </row>
    <row r="99" spans="1:20" s="1" customFormat="1" ht="18.75" customHeight="1">
      <c r="A99" s="44"/>
      <c r="B99" s="13" t="s">
        <v>20</v>
      </c>
      <c r="C99" s="38">
        <v>735</v>
      </c>
      <c r="D99" s="39">
        <v>75</v>
      </c>
      <c r="E99" s="39">
        <f>+F99+S99</f>
        <v>660</v>
      </c>
      <c r="F99" s="39">
        <f>+G99+R99</f>
        <v>351</v>
      </c>
      <c r="G99" s="39">
        <f>SUM(H99:Q99)</f>
        <v>348</v>
      </c>
      <c r="H99" s="39">
        <v>29</v>
      </c>
      <c r="I99" s="39">
        <v>1</v>
      </c>
      <c r="J99" s="39">
        <v>72</v>
      </c>
      <c r="K99" s="39">
        <v>37</v>
      </c>
      <c r="L99" s="39">
        <v>88</v>
      </c>
      <c r="M99" s="39">
        <v>0</v>
      </c>
      <c r="N99" s="27">
        <v>35</v>
      </c>
      <c r="O99" s="28">
        <v>1</v>
      </c>
      <c r="P99" s="29">
        <v>85</v>
      </c>
      <c r="Q99" s="28">
        <v>0</v>
      </c>
      <c r="R99" s="39">
        <v>3</v>
      </c>
      <c r="S99" s="77">
        <v>309</v>
      </c>
      <c r="T99" s="82"/>
    </row>
    <row r="100" spans="1:20" s="1" customFormat="1" ht="18.75" customHeight="1">
      <c r="A100" s="45"/>
      <c r="B100" s="4" t="s">
        <v>18</v>
      </c>
      <c r="C100" s="5">
        <f aca="true" t="shared" si="31" ref="C100:S100">+C101+C102</f>
        <v>997</v>
      </c>
      <c r="D100" s="6">
        <f t="shared" si="31"/>
        <v>134</v>
      </c>
      <c r="E100" s="6">
        <f t="shared" si="31"/>
        <v>863</v>
      </c>
      <c r="F100" s="6">
        <f t="shared" si="31"/>
        <v>604</v>
      </c>
      <c r="G100" s="6">
        <f t="shared" si="31"/>
        <v>594</v>
      </c>
      <c r="H100" s="6">
        <f t="shared" si="31"/>
        <v>75</v>
      </c>
      <c r="I100" s="6">
        <f t="shared" si="31"/>
        <v>14</v>
      </c>
      <c r="J100" s="6">
        <f t="shared" si="31"/>
        <v>94</v>
      </c>
      <c r="K100" s="6">
        <f t="shared" si="31"/>
        <v>42</v>
      </c>
      <c r="L100" s="6">
        <f t="shared" si="31"/>
        <v>89</v>
      </c>
      <c r="M100" s="6">
        <f t="shared" si="31"/>
        <v>4</v>
      </c>
      <c r="N100" s="40">
        <f t="shared" si="31"/>
        <v>32</v>
      </c>
      <c r="O100" s="41">
        <f t="shared" si="31"/>
        <v>20</v>
      </c>
      <c r="P100" s="42">
        <f t="shared" si="31"/>
        <v>224</v>
      </c>
      <c r="Q100" s="41">
        <f t="shared" si="31"/>
        <v>0</v>
      </c>
      <c r="R100" s="6">
        <f t="shared" si="31"/>
        <v>10</v>
      </c>
      <c r="S100" s="78">
        <f t="shared" si="31"/>
        <v>259</v>
      </c>
      <c r="T100" s="83"/>
    </row>
    <row r="101" spans="1:20" s="1" customFormat="1" ht="18.75" customHeight="1">
      <c r="A101" s="36" t="s">
        <v>48</v>
      </c>
      <c r="B101" s="7" t="s">
        <v>19</v>
      </c>
      <c r="C101" s="8">
        <v>529</v>
      </c>
      <c r="D101" s="9">
        <v>74</v>
      </c>
      <c r="E101" s="9">
        <f>+F101+S101</f>
        <v>455</v>
      </c>
      <c r="F101" s="9">
        <f>+G101+R101</f>
        <v>381</v>
      </c>
      <c r="G101" s="9">
        <f>SUM(H101:Q101)</f>
        <v>374</v>
      </c>
      <c r="H101" s="9">
        <v>52</v>
      </c>
      <c r="I101" s="9">
        <v>14</v>
      </c>
      <c r="J101" s="9">
        <v>41</v>
      </c>
      <c r="K101" s="9">
        <v>23</v>
      </c>
      <c r="L101" s="9">
        <v>17</v>
      </c>
      <c r="M101" s="9">
        <v>4</v>
      </c>
      <c r="N101" s="23">
        <v>20</v>
      </c>
      <c r="O101" s="24">
        <v>19</v>
      </c>
      <c r="P101" s="25">
        <v>184</v>
      </c>
      <c r="Q101" s="24">
        <v>0</v>
      </c>
      <c r="R101" s="9">
        <v>7</v>
      </c>
      <c r="S101" s="76">
        <v>74</v>
      </c>
      <c r="T101" s="81" t="s">
        <v>48</v>
      </c>
    </row>
    <row r="102" spans="1:20" s="1" customFormat="1" ht="18.75" customHeight="1">
      <c r="A102" s="46"/>
      <c r="B102" s="13" t="s">
        <v>20</v>
      </c>
      <c r="C102" s="38">
        <v>468</v>
      </c>
      <c r="D102" s="39">
        <v>60</v>
      </c>
      <c r="E102" s="39">
        <f>+F102+S102</f>
        <v>408</v>
      </c>
      <c r="F102" s="39">
        <f>+G102+R102</f>
        <v>223</v>
      </c>
      <c r="G102" s="39">
        <f>SUM(H102:Q102)</f>
        <v>220</v>
      </c>
      <c r="H102" s="39">
        <v>23</v>
      </c>
      <c r="I102" s="39">
        <v>0</v>
      </c>
      <c r="J102" s="39">
        <v>53</v>
      </c>
      <c r="K102" s="39">
        <v>19</v>
      </c>
      <c r="L102" s="39">
        <v>72</v>
      </c>
      <c r="M102" s="39">
        <v>0</v>
      </c>
      <c r="N102" s="27">
        <v>12</v>
      </c>
      <c r="O102" s="28">
        <v>1</v>
      </c>
      <c r="P102" s="29">
        <v>40</v>
      </c>
      <c r="Q102" s="28">
        <v>0</v>
      </c>
      <c r="R102" s="39">
        <v>3</v>
      </c>
      <c r="S102" s="77">
        <v>185</v>
      </c>
      <c r="T102" s="84"/>
    </row>
    <row r="103" spans="1:20" s="1" customFormat="1" ht="18.75" customHeight="1">
      <c r="A103" s="43"/>
      <c r="B103" s="4" t="s">
        <v>18</v>
      </c>
      <c r="C103" s="5">
        <f aca="true" t="shared" si="32" ref="C103:S103">+C104+C105</f>
        <v>1083</v>
      </c>
      <c r="D103" s="6">
        <f t="shared" si="32"/>
        <v>142</v>
      </c>
      <c r="E103" s="6">
        <f t="shared" si="32"/>
        <v>941</v>
      </c>
      <c r="F103" s="6">
        <f t="shared" si="32"/>
        <v>710</v>
      </c>
      <c r="G103" s="6">
        <f t="shared" si="32"/>
        <v>705</v>
      </c>
      <c r="H103" s="6">
        <f t="shared" si="32"/>
        <v>82</v>
      </c>
      <c r="I103" s="6">
        <f t="shared" si="32"/>
        <v>31</v>
      </c>
      <c r="J103" s="6">
        <f t="shared" si="32"/>
        <v>119</v>
      </c>
      <c r="K103" s="6">
        <f t="shared" si="32"/>
        <v>15</v>
      </c>
      <c r="L103" s="6">
        <f t="shared" si="32"/>
        <v>100</v>
      </c>
      <c r="M103" s="6">
        <f t="shared" si="32"/>
        <v>2</v>
      </c>
      <c r="N103" s="40">
        <f t="shared" si="32"/>
        <v>53</v>
      </c>
      <c r="O103" s="41">
        <f t="shared" si="32"/>
        <v>30</v>
      </c>
      <c r="P103" s="42">
        <f t="shared" si="32"/>
        <v>273</v>
      </c>
      <c r="Q103" s="41">
        <f t="shared" si="32"/>
        <v>0</v>
      </c>
      <c r="R103" s="6">
        <f t="shared" si="32"/>
        <v>5</v>
      </c>
      <c r="S103" s="78">
        <f t="shared" si="32"/>
        <v>231</v>
      </c>
      <c r="T103" s="85"/>
    </row>
    <row r="104" spans="1:20" s="1" customFormat="1" ht="18.75" customHeight="1">
      <c r="A104" s="36" t="s">
        <v>49</v>
      </c>
      <c r="B104" s="7" t="s">
        <v>19</v>
      </c>
      <c r="C104" s="8">
        <v>558</v>
      </c>
      <c r="D104" s="9">
        <v>61</v>
      </c>
      <c r="E104" s="9">
        <f>+F104+S104</f>
        <v>497</v>
      </c>
      <c r="F104" s="9">
        <f>+G104+R104</f>
        <v>431</v>
      </c>
      <c r="G104" s="9">
        <f>SUM(H104:Q104)</f>
        <v>428</v>
      </c>
      <c r="H104" s="9">
        <v>48</v>
      </c>
      <c r="I104" s="9">
        <v>29</v>
      </c>
      <c r="J104" s="9">
        <v>50</v>
      </c>
      <c r="K104" s="9">
        <v>8</v>
      </c>
      <c r="L104" s="9">
        <v>35</v>
      </c>
      <c r="M104" s="9">
        <v>2</v>
      </c>
      <c r="N104" s="23">
        <v>33</v>
      </c>
      <c r="O104" s="24">
        <v>27</v>
      </c>
      <c r="P104" s="25">
        <v>196</v>
      </c>
      <c r="Q104" s="24">
        <v>0</v>
      </c>
      <c r="R104" s="9">
        <v>3</v>
      </c>
      <c r="S104" s="76">
        <v>66</v>
      </c>
      <c r="T104" s="81" t="s">
        <v>49</v>
      </c>
    </row>
    <row r="105" spans="1:20" s="1" customFormat="1" ht="18.75" customHeight="1">
      <c r="A105" s="44"/>
      <c r="B105" s="13" t="s">
        <v>20</v>
      </c>
      <c r="C105" s="38">
        <v>525</v>
      </c>
      <c r="D105" s="39">
        <v>81</v>
      </c>
      <c r="E105" s="39">
        <f>+F105+S105</f>
        <v>444</v>
      </c>
      <c r="F105" s="39">
        <f>+G105+R105</f>
        <v>279</v>
      </c>
      <c r="G105" s="39">
        <f>SUM(H105:Q105)</f>
        <v>277</v>
      </c>
      <c r="H105" s="39">
        <v>34</v>
      </c>
      <c r="I105" s="39">
        <v>2</v>
      </c>
      <c r="J105" s="39">
        <v>69</v>
      </c>
      <c r="K105" s="39">
        <v>7</v>
      </c>
      <c r="L105" s="39">
        <v>65</v>
      </c>
      <c r="M105" s="39">
        <v>0</v>
      </c>
      <c r="N105" s="27">
        <v>20</v>
      </c>
      <c r="O105" s="28">
        <v>3</v>
      </c>
      <c r="P105" s="29">
        <v>77</v>
      </c>
      <c r="Q105" s="28">
        <v>0</v>
      </c>
      <c r="R105" s="39">
        <v>2</v>
      </c>
      <c r="S105" s="77">
        <v>165</v>
      </c>
      <c r="T105" s="82"/>
    </row>
    <row r="106" spans="1:20" s="1" customFormat="1" ht="18.75" customHeight="1">
      <c r="A106" s="45"/>
      <c r="B106" s="4" t="s">
        <v>18</v>
      </c>
      <c r="C106" s="5">
        <f aca="true" t="shared" si="33" ref="C106:S106">+C107+C108</f>
        <v>7348</v>
      </c>
      <c r="D106" s="6">
        <f t="shared" si="33"/>
        <v>1007</v>
      </c>
      <c r="E106" s="6">
        <f t="shared" si="33"/>
        <v>6341</v>
      </c>
      <c r="F106" s="6">
        <f t="shared" si="33"/>
        <v>4196</v>
      </c>
      <c r="G106" s="6">
        <f t="shared" si="33"/>
        <v>4078</v>
      </c>
      <c r="H106" s="6">
        <f t="shared" si="33"/>
        <v>496</v>
      </c>
      <c r="I106" s="6">
        <f t="shared" si="33"/>
        <v>109</v>
      </c>
      <c r="J106" s="6">
        <f t="shared" si="33"/>
        <v>666</v>
      </c>
      <c r="K106" s="6">
        <f t="shared" si="33"/>
        <v>378</v>
      </c>
      <c r="L106" s="6">
        <f t="shared" si="33"/>
        <v>341</v>
      </c>
      <c r="M106" s="6">
        <f t="shared" si="33"/>
        <v>33</v>
      </c>
      <c r="N106" s="40">
        <f t="shared" si="33"/>
        <v>197</v>
      </c>
      <c r="O106" s="41">
        <f t="shared" si="33"/>
        <v>103</v>
      </c>
      <c r="P106" s="42">
        <f t="shared" si="33"/>
        <v>1751</v>
      </c>
      <c r="Q106" s="41">
        <f t="shared" si="33"/>
        <v>4</v>
      </c>
      <c r="R106" s="6">
        <f t="shared" si="33"/>
        <v>118</v>
      </c>
      <c r="S106" s="78">
        <f t="shared" si="33"/>
        <v>2144</v>
      </c>
      <c r="T106" s="83"/>
    </row>
    <row r="107" spans="1:20" s="1" customFormat="1" ht="18.75" customHeight="1">
      <c r="A107" s="36" t="s">
        <v>50</v>
      </c>
      <c r="B107" s="7" t="s">
        <v>19</v>
      </c>
      <c r="C107" s="8">
        <v>3561</v>
      </c>
      <c r="D107" s="9">
        <v>527</v>
      </c>
      <c r="E107" s="9">
        <f>+F107+S107</f>
        <v>3034</v>
      </c>
      <c r="F107" s="9">
        <f>+G107+R107</f>
        <v>2357</v>
      </c>
      <c r="G107" s="9">
        <f>SUM(H107:Q107)</f>
        <v>2275</v>
      </c>
      <c r="H107" s="9">
        <v>262</v>
      </c>
      <c r="I107" s="9">
        <v>99</v>
      </c>
      <c r="J107" s="9">
        <v>231</v>
      </c>
      <c r="K107" s="9">
        <v>210</v>
      </c>
      <c r="L107" s="9">
        <v>80</v>
      </c>
      <c r="M107" s="9">
        <v>29</v>
      </c>
      <c r="N107" s="23">
        <v>118</v>
      </c>
      <c r="O107" s="24">
        <v>97</v>
      </c>
      <c r="P107" s="25">
        <v>1146</v>
      </c>
      <c r="Q107" s="24">
        <v>3</v>
      </c>
      <c r="R107" s="9">
        <v>82</v>
      </c>
      <c r="S107" s="76">
        <v>677</v>
      </c>
      <c r="T107" s="81" t="s">
        <v>50</v>
      </c>
    </row>
    <row r="108" spans="1:20" s="1" customFormat="1" ht="18.75" customHeight="1">
      <c r="A108" s="46"/>
      <c r="B108" s="13" t="s">
        <v>20</v>
      </c>
      <c r="C108" s="38">
        <v>3787</v>
      </c>
      <c r="D108" s="39">
        <v>480</v>
      </c>
      <c r="E108" s="39">
        <f>+F108+S108+1</f>
        <v>3307</v>
      </c>
      <c r="F108" s="39">
        <f>+G108+R108</f>
        <v>1839</v>
      </c>
      <c r="G108" s="39">
        <f>SUM(H108:Q108)</f>
        <v>1803</v>
      </c>
      <c r="H108" s="39">
        <v>234</v>
      </c>
      <c r="I108" s="39">
        <v>10</v>
      </c>
      <c r="J108" s="39">
        <v>435</v>
      </c>
      <c r="K108" s="39">
        <v>168</v>
      </c>
      <c r="L108" s="39">
        <v>261</v>
      </c>
      <c r="M108" s="39">
        <v>4</v>
      </c>
      <c r="N108" s="27">
        <v>79</v>
      </c>
      <c r="O108" s="28">
        <v>6</v>
      </c>
      <c r="P108" s="29">
        <v>605</v>
      </c>
      <c r="Q108" s="28">
        <v>1</v>
      </c>
      <c r="R108" s="39">
        <v>36</v>
      </c>
      <c r="S108" s="77">
        <v>1467</v>
      </c>
      <c r="T108" s="84"/>
    </row>
    <row r="109" spans="1:20" s="1" customFormat="1" ht="18.75" customHeight="1">
      <c r="A109" s="43"/>
      <c r="B109" s="4" t="s">
        <v>18</v>
      </c>
      <c r="C109" s="5">
        <f aca="true" t="shared" si="34" ref="C109:S109">+C110+C111</f>
        <v>10373</v>
      </c>
      <c r="D109" s="6">
        <f t="shared" si="34"/>
        <v>1377</v>
      </c>
      <c r="E109" s="6">
        <f t="shared" si="34"/>
        <v>8996</v>
      </c>
      <c r="F109" s="6">
        <f t="shared" si="34"/>
        <v>5873</v>
      </c>
      <c r="G109" s="6">
        <f t="shared" si="34"/>
        <v>5663</v>
      </c>
      <c r="H109" s="6">
        <f t="shared" si="34"/>
        <v>720</v>
      </c>
      <c r="I109" s="6">
        <f t="shared" si="34"/>
        <v>140</v>
      </c>
      <c r="J109" s="6">
        <f t="shared" si="34"/>
        <v>868</v>
      </c>
      <c r="K109" s="6">
        <f t="shared" si="34"/>
        <v>598</v>
      </c>
      <c r="L109" s="6">
        <f t="shared" si="34"/>
        <v>352</v>
      </c>
      <c r="M109" s="6">
        <f t="shared" si="34"/>
        <v>77</v>
      </c>
      <c r="N109" s="40">
        <f t="shared" si="34"/>
        <v>302</v>
      </c>
      <c r="O109" s="41">
        <f t="shared" si="34"/>
        <v>155</v>
      </c>
      <c r="P109" s="42">
        <f t="shared" si="34"/>
        <v>2447</v>
      </c>
      <c r="Q109" s="41">
        <f t="shared" si="34"/>
        <v>4</v>
      </c>
      <c r="R109" s="6">
        <f t="shared" si="34"/>
        <v>210</v>
      </c>
      <c r="S109" s="78">
        <f t="shared" si="34"/>
        <v>3123</v>
      </c>
      <c r="T109" s="85"/>
    </row>
    <row r="110" spans="1:20" s="1" customFormat="1" ht="18.75" customHeight="1">
      <c r="A110" s="36" t="s">
        <v>51</v>
      </c>
      <c r="B110" s="7" t="s">
        <v>19</v>
      </c>
      <c r="C110" s="8">
        <v>4932</v>
      </c>
      <c r="D110" s="9">
        <v>685</v>
      </c>
      <c r="E110" s="9">
        <f>+F110+S110</f>
        <v>4247</v>
      </c>
      <c r="F110" s="9">
        <f>+G110+R110</f>
        <v>3285</v>
      </c>
      <c r="G110" s="9">
        <f>SUM(H110:Q110)</f>
        <v>3146</v>
      </c>
      <c r="H110" s="9">
        <v>365</v>
      </c>
      <c r="I110" s="9">
        <v>134</v>
      </c>
      <c r="J110" s="9">
        <v>278</v>
      </c>
      <c r="K110" s="9">
        <v>316</v>
      </c>
      <c r="L110" s="9">
        <v>79</v>
      </c>
      <c r="M110" s="9">
        <v>76</v>
      </c>
      <c r="N110" s="23">
        <v>166</v>
      </c>
      <c r="O110" s="24">
        <v>148</v>
      </c>
      <c r="P110" s="25">
        <v>1583</v>
      </c>
      <c r="Q110" s="24">
        <v>1</v>
      </c>
      <c r="R110" s="9">
        <v>139</v>
      </c>
      <c r="S110" s="76">
        <v>962</v>
      </c>
      <c r="T110" s="81" t="s">
        <v>51</v>
      </c>
    </row>
    <row r="111" spans="1:20" s="1" customFormat="1" ht="18.75" customHeight="1">
      <c r="A111" s="44"/>
      <c r="B111" s="13" t="s">
        <v>20</v>
      </c>
      <c r="C111" s="38">
        <v>5441</v>
      </c>
      <c r="D111" s="39">
        <v>692</v>
      </c>
      <c r="E111" s="39">
        <f>+F111+S111</f>
        <v>4749</v>
      </c>
      <c r="F111" s="39">
        <f>+G111+R111</f>
        <v>2588</v>
      </c>
      <c r="G111" s="39">
        <f>SUM(H111:Q111)</f>
        <v>2517</v>
      </c>
      <c r="H111" s="39">
        <v>355</v>
      </c>
      <c r="I111" s="39">
        <v>6</v>
      </c>
      <c r="J111" s="39">
        <v>590</v>
      </c>
      <c r="K111" s="39">
        <v>282</v>
      </c>
      <c r="L111" s="39">
        <v>273</v>
      </c>
      <c r="M111" s="39">
        <v>1</v>
      </c>
      <c r="N111" s="27">
        <v>136</v>
      </c>
      <c r="O111" s="28">
        <v>7</v>
      </c>
      <c r="P111" s="29">
        <v>864</v>
      </c>
      <c r="Q111" s="28">
        <v>3</v>
      </c>
      <c r="R111" s="39">
        <v>71</v>
      </c>
      <c r="S111" s="77">
        <v>2161</v>
      </c>
      <c r="T111" s="82"/>
    </row>
    <row r="112" spans="1:20" s="1" customFormat="1" ht="18.75" customHeight="1">
      <c r="A112" s="45"/>
      <c r="B112" s="4" t="s">
        <v>18</v>
      </c>
      <c r="C112" s="5">
        <f aca="true" t="shared" si="35" ref="C112:S112">+C113+C114</f>
        <v>1296</v>
      </c>
      <c r="D112" s="6">
        <f t="shared" si="35"/>
        <v>199</v>
      </c>
      <c r="E112" s="6">
        <f t="shared" si="35"/>
        <v>1097</v>
      </c>
      <c r="F112" s="6">
        <f t="shared" si="35"/>
        <v>734</v>
      </c>
      <c r="G112" s="6">
        <f t="shared" si="35"/>
        <v>716</v>
      </c>
      <c r="H112" s="6">
        <f t="shared" si="35"/>
        <v>84</v>
      </c>
      <c r="I112" s="6">
        <f t="shared" si="35"/>
        <v>25</v>
      </c>
      <c r="J112" s="6">
        <f t="shared" si="35"/>
        <v>102</v>
      </c>
      <c r="K112" s="6">
        <f t="shared" si="35"/>
        <v>50</v>
      </c>
      <c r="L112" s="6">
        <f t="shared" si="35"/>
        <v>56</v>
      </c>
      <c r="M112" s="6">
        <f t="shared" si="35"/>
        <v>2</v>
      </c>
      <c r="N112" s="40">
        <f t="shared" si="35"/>
        <v>42</v>
      </c>
      <c r="O112" s="41">
        <f t="shared" si="35"/>
        <v>20</v>
      </c>
      <c r="P112" s="42">
        <f t="shared" si="35"/>
        <v>335</v>
      </c>
      <c r="Q112" s="41">
        <f t="shared" si="35"/>
        <v>0</v>
      </c>
      <c r="R112" s="6">
        <f t="shared" si="35"/>
        <v>18</v>
      </c>
      <c r="S112" s="78">
        <f t="shared" si="35"/>
        <v>362</v>
      </c>
      <c r="T112" s="83"/>
    </row>
    <row r="113" spans="1:20" s="1" customFormat="1" ht="18.75" customHeight="1">
      <c r="A113" s="36" t="s">
        <v>52</v>
      </c>
      <c r="B113" s="7" t="s">
        <v>19</v>
      </c>
      <c r="C113" s="8">
        <v>631</v>
      </c>
      <c r="D113" s="9">
        <v>110</v>
      </c>
      <c r="E113" s="9">
        <f>+F113+S113</f>
        <v>521</v>
      </c>
      <c r="F113" s="9">
        <f>+G113+R113</f>
        <v>404</v>
      </c>
      <c r="G113" s="9">
        <f>SUM(H113:Q113)</f>
        <v>390</v>
      </c>
      <c r="H113" s="9">
        <v>38</v>
      </c>
      <c r="I113" s="9">
        <v>22</v>
      </c>
      <c r="J113" s="9">
        <v>46</v>
      </c>
      <c r="K113" s="9">
        <v>24</v>
      </c>
      <c r="L113" s="9">
        <v>11</v>
      </c>
      <c r="M113" s="9">
        <v>2</v>
      </c>
      <c r="N113" s="23">
        <v>30</v>
      </c>
      <c r="O113" s="24">
        <v>19</v>
      </c>
      <c r="P113" s="25">
        <v>198</v>
      </c>
      <c r="Q113" s="24">
        <v>0</v>
      </c>
      <c r="R113" s="9">
        <v>14</v>
      </c>
      <c r="S113" s="76">
        <v>117</v>
      </c>
      <c r="T113" s="81" t="s">
        <v>52</v>
      </c>
    </row>
    <row r="114" spans="1:20" s="1" customFormat="1" ht="18.75" customHeight="1">
      <c r="A114" s="26"/>
      <c r="B114" s="13" t="s">
        <v>20</v>
      </c>
      <c r="C114" s="38">
        <v>665</v>
      </c>
      <c r="D114" s="39">
        <v>89</v>
      </c>
      <c r="E114" s="39">
        <f>+F114+S114+1</f>
        <v>576</v>
      </c>
      <c r="F114" s="39">
        <f>+G114+R114</f>
        <v>330</v>
      </c>
      <c r="G114" s="39">
        <f>SUM(H114:Q114)</f>
        <v>326</v>
      </c>
      <c r="H114" s="39">
        <v>46</v>
      </c>
      <c r="I114" s="39">
        <v>3</v>
      </c>
      <c r="J114" s="39">
        <v>56</v>
      </c>
      <c r="K114" s="39">
        <v>26</v>
      </c>
      <c r="L114" s="39">
        <v>45</v>
      </c>
      <c r="M114" s="39">
        <v>0</v>
      </c>
      <c r="N114" s="27">
        <v>12</v>
      </c>
      <c r="O114" s="28">
        <v>1</v>
      </c>
      <c r="P114" s="29">
        <v>137</v>
      </c>
      <c r="Q114" s="28">
        <v>0</v>
      </c>
      <c r="R114" s="39">
        <v>4</v>
      </c>
      <c r="S114" s="77">
        <v>245</v>
      </c>
      <c r="T114" s="84"/>
    </row>
    <row r="115" spans="1:20" s="1" customFormat="1" ht="18.75" customHeight="1">
      <c r="A115" s="30"/>
      <c r="B115" s="4" t="s">
        <v>18</v>
      </c>
      <c r="C115" s="5">
        <f aca="true" t="shared" si="36" ref="C115:S115">+C116+C117</f>
        <v>14682</v>
      </c>
      <c r="D115" s="6">
        <f t="shared" si="36"/>
        <v>2168</v>
      </c>
      <c r="E115" s="6">
        <f t="shared" si="36"/>
        <v>12512</v>
      </c>
      <c r="F115" s="6">
        <f t="shared" si="36"/>
        <v>8234</v>
      </c>
      <c r="G115" s="6">
        <f t="shared" si="36"/>
        <v>8014</v>
      </c>
      <c r="H115" s="6">
        <f t="shared" si="36"/>
        <v>980</v>
      </c>
      <c r="I115" s="6">
        <f t="shared" si="36"/>
        <v>231</v>
      </c>
      <c r="J115" s="6">
        <f t="shared" si="36"/>
        <v>1416</v>
      </c>
      <c r="K115" s="6">
        <f t="shared" si="36"/>
        <v>874</v>
      </c>
      <c r="L115" s="6">
        <f t="shared" si="36"/>
        <v>539</v>
      </c>
      <c r="M115" s="6">
        <f t="shared" si="36"/>
        <v>47</v>
      </c>
      <c r="N115" s="40">
        <f t="shared" si="36"/>
        <v>533</v>
      </c>
      <c r="O115" s="41">
        <f t="shared" si="36"/>
        <v>217</v>
      </c>
      <c r="P115" s="42">
        <f t="shared" si="36"/>
        <v>3175</v>
      </c>
      <c r="Q115" s="41">
        <f t="shared" si="36"/>
        <v>2</v>
      </c>
      <c r="R115" s="6">
        <f t="shared" si="36"/>
        <v>220</v>
      </c>
      <c r="S115" s="78">
        <f t="shared" si="36"/>
        <v>4274</v>
      </c>
      <c r="T115" s="85"/>
    </row>
    <row r="116" spans="1:20" s="1" customFormat="1" ht="18.75" customHeight="1">
      <c r="A116" s="36" t="s">
        <v>53</v>
      </c>
      <c r="B116" s="7" t="s">
        <v>19</v>
      </c>
      <c r="C116" s="8">
        <v>7037</v>
      </c>
      <c r="D116" s="9">
        <v>1135</v>
      </c>
      <c r="E116" s="9">
        <f>+F116+S116+6-2</f>
        <v>5900</v>
      </c>
      <c r="F116" s="9">
        <f>+G116+R116</f>
        <v>4529</v>
      </c>
      <c r="G116" s="9">
        <f>SUM(H116:Q116)</f>
        <v>4391</v>
      </c>
      <c r="H116" s="9">
        <v>514</v>
      </c>
      <c r="I116" s="9">
        <v>217</v>
      </c>
      <c r="J116" s="9">
        <v>441</v>
      </c>
      <c r="K116" s="9">
        <v>480</v>
      </c>
      <c r="L116" s="9">
        <v>132</v>
      </c>
      <c r="M116" s="9">
        <v>43</v>
      </c>
      <c r="N116" s="23">
        <v>316</v>
      </c>
      <c r="O116" s="24">
        <v>206</v>
      </c>
      <c r="P116" s="25">
        <v>2041</v>
      </c>
      <c r="Q116" s="24">
        <v>1</v>
      </c>
      <c r="R116" s="9">
        <v>138</v>
      </c>
      <c r="S116" s="76">
        <v>1367</v>
      </c>
      <c r="T116" s="81" t="s">
        <v>53</v>
      </c>
    </row>
    <row r="117" spans="1:20" s="1" customFormat="1" ht="18.75" customHeight="1">
      <c r="A117" s="37"/>
      <c r="B117" s="13" t="s">
        <v>20</v>
      </c>
      <c r="C117" s="38">
        <v>7645</v>
      </c>
      <c r="D117" s="39">
        <v>1033</v>
      </c>
      <c r="E117" s="39">
        <f>+F117+S117</f>
        <v>6612</v>
      </c>
      <c r="F117" s="39">
        <f>+G117+R117</f>
        <v>3705</v>
      </c>
      <c r="G117" s="39">
        <f>SUM(H117:Q117)</f>
        <v>3623</v>
      </c>
      <c r="H117" s="39">
        <v>466</v>
      </c>
      <c r="I117" s="39">
        <v>14</v>
      </c>
      <c r="J117" s="39">
        <v>975</v>
      </c>
      <c r="K117" s="39">
        <v>394</v>
      </c>
      <c r="L117" s="39">
        <v>407</v>
      </c>
      <c r="M117" s="39">
        <v>4</v>
      </c>
      <c r="N117" s="27">
        <v>217</v>
      </c>
      <c r="O117" s="28">
        <v>11</v>
      </c>
      <c r="P117" s="29">
        <v>1134</v>
      </c>
      <c r="Q117" s="28">
        <v>1</v>
      </c>
      <c r="R117" s="39">
        <v>82</v>
      </c>
      <c r="S117" s="77">
        <v>2907</v>
      </c>
      <c r="T117" s="82"/>
    </row>
    <row r="118" spans="1:20" s="1" customFormat="1" ht="18.75" customHeight="1">
      <c r="A118" s="16"/>
      <c r="B118" s="4" t="s">
        <v>18</v>
      </c>
      <c r="C118" s="5">
        <f aca="true" t="shared" si="37" ref="C118:S118">+C119+C120</f>
        <v>20387</v>
      </c>
      <c r="D118" s="6">
        <f t="shared" si="37"/>
        <v>2799</v>
      </c>
      <c r="E118" s="6">
        <f t="shared" si="37"/>
        <v>17588</v>
      </c>
      <c r="F118" s="6">
        <f t="shared" si="37"/>
        <v>11436</v>
      </c>
      <c r="G118" s="6">
        <f t="shared" si="37"/>
        <v>11133</v>
      </c>
      <c r="H118" s="6">
        <f t="shared" si="37"/>
        <v>1225</v>
      </c>
      <c r="I118" s="6">
        <f t="shared" si="37"/>
        <v>318</v>
      </c>
      <c r="J118" s="6">
        <f t="shared" si="37"/>
        <v>1717</v>
      </c>
      <c r="K118" s="6">
        <f t="shared" si="37"/>
        <v>1091</v>
      </c>
      <c r="L118" s="6">
        <f t="shared" si="37"/>
        <v>715</v>
      </c>
      <c r="M118" s="6">
        <f t="shared" si="37"/>
        <v>105</v>
      </c>
      <c r="N118" s="40">
        <f t="shared" si="37"/>
        <v>773</v>
      </c>
      <c r="O118" s="41">
        <f t="shared" si="37"/>
        <v>324</v>
      </c>
      <c r="P118" s="42">
        <f t="shared" si="37"/>
        <v>4851</v>
      </c>
      <c r="Q118" s="41">
        <f t="shared" si="37"/>
        <v>14</v>
      </c>
      <c r="R118" s="6">
        <f t="shared" si="37"/>
        <v>303</v>
      </c>
      <c r="S118" s="78">
        <f t="shared" si="37"/>
        <v>6145</v>
      </c>
      <c r="T118" s="83"/>
    </row>
    <row r="119" spans="1:20" s="1" customFormat="1" ht="18.75" customHeight="1">
      <c r="A119" s="36" t="s">
        <v>54</v>
      </c>
      <c r="B119" s="7" t="s">
        <v>19</v>
      </c>
      <c r="C119" s="8">
        <v>9745</v>
      </c>
      <c r="D119" s="9">
        <v>1381</v>
      </c>
      <c r="E119" s="9">
        <f>+F119+S119+5</f>
        <v>8364</v>
      </c>
      <c r="F119" s="9">
        <f>+G119+R119</f>
        <v>6306</v>
      </c>
      <c r="G119" s="9">
        <f>SUM(H119:Q119)</f>
        <v>6112</v>
      </c>
      <c r="H119" s="9">
        <v>644</v>
      </c>
      <c r="I119" s="9">
        <v>295</v>
      </c>
      <c r="J119" s="9">
        <v>570</v>
      </c>
      <c r="K119" s="9">
        <v>627</v>
      </c>
      <c r="L119" s="9">
        <v>191</v>
      </c>
      <c r="M119" s="9">
        <v>96</v>
      </c>
      <c r="N119" s="23">
        <v>481</v>
      </c>
      <c r="O119" s="24">
        <v>297</v>
      </c>
      <c r="P119" s="25">
        <v>2905</v>
      </c>
      <c r="Q119" s="24">
        <v>6</v>
      </c>
      <c r="R119" s="9">
        <v>194</v>
      </c>
      <c r="S119" s="76">
        <v>2053</v>
      </c>
      <c r="T119" s="81" t="s">
        <v>54</v>
      </c>
    </row>
    <row r="120" spans="1:20" s="1" customFormat="1" ht="18.75" customHeight="1">
      <c r="A120" s="47"/>
      <c r="B120" s="13" t="s">
        <v>20</v>
      </c>
      <c r="C120" s="38">
        <v>10642</v>
      </c>
      <c r="D120" s="39">
        <v>1418</v>
      </c>
      <c r="E120" s="39">
        <f>+F120+S120+2</f>
        <v>9224</v>
      </c>
      <c r="F120" s="39">
        <f>+G120+R120</f>
        <v>5130</v>
      </c>
      <c r="G120" s="39">
        <f>SUM(H120:Q120)</f>
        <v>5021</v>
      </c>
      <c r="H120" s="39">
        <v>581</v>
      </c>
      <c r="I120" s="39">
        <v>23</v>
      </c>
      <c r="J120" s="39">
        <v>1147</v>
      </c>
      <c r="K120" s="39">
        <v>464</v>
      </c>
      <c r="L120" s="39">
        <v>524</v>
      </c>
      <c r="M120" s="39">
        <v>9</v>
      </c>
      <c r="N120" s="27">
        <v>292</v>
      </c>
      <c r="O120" s="28">
        <v>27</v>
      </c>
      <c r="P120" s="29">
        <v>1946</v>
      </c>
      <c r="Q120" s="28">
        <v>8</v>
      </c>
      <c r="R120" s="39">
        <v>109</v>
      </c>
      <c r="S120" s="77">
        <v>4092</v>
      </c>
      <c r="T120" s="86"/>
    </row>
    <row r="121" spans="1:20" s="1" customFormat="1" ht="18.75" customHeight="1">
      <c r="A121" s="48"/>
      <c r="B121" s="4" t="s">
        <v>18</v>
      </c>
      <c r="C121" s="5">
        <f aca="true" t="shared" si="38" ref="C121:S121">+C122+C123</f>
        <v>13498</v>
      </c>
      <c r="D121" s="6">
        <f t="shared" si="38"/>
        <v>1917</v>
      </c>
      <c r="E121" s="6">
        <f t="shared" si="38"/>
        <v>11581</v>
      </c>
      <c r="F121" s="6">
        <f t="shared" si="38"/>
        <v>7587</v>
      </c>
      <c r="G121" s="6">
        <f t="shared" si="38"/>
        <v>7317</v>
      </c>
      <c r="H121" s="6">
        <f t="shared" si="38"/>
        <v>842</v>
      </c>
      <c r="I121" s="6">
        <f t="shared" si="38"/>
        <v>168</v>
      </c>
      <c r="J121" s="6">
        <f t="shared" si="38"/>
        <v>1323</v>
      </c>
      <c r="K121" s="6">
        <f t="shared" si="38"/>
        <v>819</v>
      </c>
      <c r="L121" s="6">
        <f t="shared" si="38"/>
        <v>421</v>
      </c>
      <c r="M121" s="6">
        <f t="shared" si="38"/>
        <v>69</v>
      </c>
      <c r="N121" s="40">
        <f t="shared" si="38"/>
        <v>386</v>
      </c>
      <c r="O121" s="41">
        <f t="shared" si="38"/>
        <v>294</v>
      </c>
      <c r="P121" s="42">
        <f t="shared" si="38"/>
        <v>2978</v>
      </c>
      <c r="Q121" s="41">
        <f t="shared" si="38"/>
        <v>17</v>
      </c>
      <c r="R121" s="6">
        <f t="shared" si="38"/>
        <v>270</v>
      </c>
      <c r="S121" s="78">
        <f t="shared" si="38"/>
        <v>3984</v>
      </c>
      <c r="T121" s="87"/>
    </row>
    <row r="122" spans="1:20" s="1" customFormat="1" ht="18.75" customHeight="1">
      <c r="A122" s="36" t="s">
        <v>55</v>
      </c>
      <c r="B122" s="7" t="s">
        <v>19</v>
      </c>
      <c r="C122" s="8">
        <v>6486</v>
      </c>
      <c r="D122" s="9">
        <v>1007</v>
      </c>
      <c r="E122" s="9">
        <f>+F122+S122+6</f>
        <v>5479</v>
      </c>
      <c r="F122" s="9">
        <f>+G122+R122</f>
        <v>4264</v>
      </c>
      <c r="G122" s="9">
        <f>SUM(H122:Q122)</f>
        <v>4095</v>
      </c>
      <c r="H122" s="9">
        <v>401</v>
      </c>
      <c r="I122" s="9">
        <v>150</v>
      </c>
      <c r="J122" s="9">
        <v>439</v>
      </c>
      <c r="K122" s="9">
        <v>499</v>
      </c>
      <c r="L122" s="9">
        <v>86</v>
      </c>
      <c r="M122" s="9">
        <v>65</v>
      </c>
      <c r="N122" s="23">
        <v>254</v>
      </c>
      <c r="O122" s="24">
        <v>276</v>
      </c>
      <c r="P122" s="25">
        <v>1918</v>
      </c>
      <c r="Q122" s="24">
        <v>7</v>
      </c>
      <c r="R122" s="9">
        <v>169</v>
      </c>
      <c r="S122" s="76">
        <v>1209</v>
      </c>
      <c r="T122" s="81" t="s">
        <v>55</v>
      </c>
    </row>
    <row r="123" spans="1:20" s="1" customFormat="1" ht="18.75" customHeight="1" thickBot="1">
      <c r="A123" s="49"/>
      <c r="B123" s="50" t="s">
        <v>20</v>
      </c>
      <c r="C123" s="51">
        <v>7012</v>
      </c>
      <c r="D123" s="52">
        <v>910</v>
      </c>
      <c r="E123" s="52">
        <f>+F123+S123+4</f>
        <v>6102</v>
      </c>
      <c r="F123" s="52">
        <f>+G123+R123</f>
        <v>3323</v>
      </c>
      <c r="G123" s="52">
        <f>SUM(H123:Q123)</f>
        <v>3222</v>
      </c>
      <c r="H123" s="52">
        <v>441</v>
      </c>
      <c r="I123" s="52">
        <v>18</v>
      </c>
      <c r="J123" s="52">
        <v>884</v>
      </c>
      <c r="K123" s="52">
        <v>320</v>
      </c>
      <c r="L123" s="52">
        <v>335</v>
      </c>
      <c r="M123" s="52">
        <v>4</v>
      </c>
      <c r="N123" s="53">
        <v>132</v>
      </c>
      <c r="O123" s="54">
        <v>18</v>
      </c>
      <c r="P123" s="55">
        <v>1060</v>
      </c>
      <c r="Q123" s="54">
        <v>10</v>
      </c>
      <c r="R123" s="52">
        <v>101</v>
      </c>
      <c r="S123" s="79">
        <v>2775</v>
      </c>
      <c r="T123" s="88"/>
    </row>
  </sheetData>
  <mergeCells count="44">
    <mergeCell ref="B1:I1"/>
    <mergeCell ref="B42:I42"/>
    <mergeCell ref="B77:I77"/>
    <mergeCell ref="K4:Q4"/>
    <mergeCell ref="H4:J4"/>
    <mergeCell ref="H45:J45"/>
    <mergeCell ref="K45:Q45"/>
    <mergeCell ref="F2:S2"/>
    <mergeCell ref="F3:F5"/>
    <mergeCell ref="G3:R3"/>
    <mergeCell ref="S3:S5"/>
    <mergeCell ref="G4:G5"/>
    <mergeCell ref="R4:R5"/>
    <mergeCell ref="A6:A8"/>
    <mergeCell ref="A2:A5"/>
    <mergeCell ref="B2:C5"/>
    <mergeCell ref="D2:D5"/>
    <mergeCell ref="E2:E5"/>
    <mergeCell ref="A43:A46"/>
    <mergeCell ref="B43:C46"/>
    <mergeCell ref="D43:D46"/>
    <mergeCell ref="E43:E46"/>
    <mergeCell ref="F43:S43"/>
    <mergeCell ref="F44:F46"/>
    <mergeCell ref="G44:R44"/>
    <mergeCell ref="S44:S46"/>
    <mergeCell ref="G45:G46"/>
    <mergeCell ref="R45:R46"/>
    <mergeCell ref="A78:A81"/>
    <mergeCell ref="B78:C81"/>
    <mergeCell ref="D78:D81"/>
    <mergeCell ref="E78:E81"/>
    <mergeCell ref="F78:S78"/>
    <mergeCell ref="F79:F81"/>
    <mergeCell ref="G79:R79"/>
    <mergeCell ref="S79:S81"/>
    <mergeCell ref="G80:G81"/>
    <mergeCell ref="R80:R81"/>
    <mergeCell ref="H80:J80"/>
    <mergeCell ref="K80:Q80"/>
    <mergeCell ref="T2:T5"/>
    <mergeCell ref="T6:T8"/>
    <mergeCell ref="T43:T46"/>
    <mergeCell ref="T78:T81"/>
  </mergeCells>
  <printOptions/>
  <pageMargins left="0.5905511811023623" right="0.5905511811023623" top="0.5905511811023623" bottom="0" header="0.5118110236220472" footer="0.5118110236220472"/>
  <pageSetup orientation="portrait" paperSize="9" scale="93" r:id="rId1"/>
  <rowBreaks count="2" manualBreakCount="2">
    <brk id="41" max="255" man="1"/>
    <brk id="76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富山県</cp:lastModifiedBy>
  <cp:lastPrinted>2003-02-20T02:13:22Z</cp:lastPrinted>
  <dcterms:created xsi:type="dcterms:W3CDTF">2003-02-20T00:48:37Z</dcterms:created>
  <dcterms:modified xsi:type="dcterms:W3CDTF">2003-03-22T04:51:12Z</dcterms:modified>
  <cp:category/>
  <cp:version/>
  <cp:contentType/>
  <cp:contentStatus/>
</cp:coreProperties>
</file>