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35" activeTab="0"/>
  </bookViews>
  <sheets>
    <sheet name="237.1 h18" sheetId="1" r:id="rId1"/>
  </sheets>
  <definedNames/>
  <calcPr fullCalcOnLoad="1"/>
</workbook>
</file>

<file path=xl/sharedStrings.xml><?xml version="1.0" encoding="utf-8"?>
<sst xmlns="http://schemas.openxmlformats.org/spreadsheetml/2006/main" count="54" uniqueCount="47">
  <si>
    <t>（単位　件）</t>
  </si>
  <si>
    <t>事　　　件</t>
  </si>
  <si>
    <t>受理</t>
  </si>
  <si>
    <t>既済</t>
  </si>
  <si>
    <t>未済</t>
  </si>
  <si>
    <t>事　　　　件</t>
  </si>
  <si>
    <t>総数</t>
  </si>
  <si>
    <t>旧受</t>
  </si>
  <si>
    <t>新受</t>
  </si>
  <si>
    <t>商事非訟</t>
  </si>
  <si>
    <t>保全命令</t>
  </si>
  <si>
    <t>過料</t>
  </si>
  <si>
    <t>共助</t>
  </si>
  <si>
    <t>人身保護</t>
  </si>
  <si>
    <t>第一審通常訴訟</t>
  </si>
  <si>
    <t>雑</t>
  </si>
  <si>
    <t xml:space="preserve"> 〃 手形、小切手訴訟</t>
  </si>
  <si>
    <t>民事執行事件等</t>
  </si>
  <si>
    <t xml:space="preserve"> 〃   行  政  訴  訟</t>
  </si>
  <si>
    <t>事情届</t>
  </si>
  <si>
    <t>控訴審通常訴訟</t>
  </si>
  <si>
    <t>強制執行</t>
  </si>
  <si>
    <t>飛躍上告提起</t>
  </si>
  <si>
    <t>担保権実行</t>
  </si>
  <si>
    <t>上告提起</t>
  </si>
  <si>
    <t>破産</t>
  </si>
  <si>
    <t>再（訴　　訟）審</t>
  </si>
  <si>
    <t>再生</t>
  </si>
  <si>
    <t>小　　　　計</t>
  </si>
  <si>
    <t>和議</t>
  </si>
  <si>
    <t>抗告</t>
  </si>
  <si>
    <t>会社更生</t>
  </si>
  <si>
    <t>再（抗　　告）審</t>
  </si>
  <si>
    <t>会社整理</t>
  </si>
  <si>
    <t>抗告提起</t>
  </si>
  <si>
    <t>特別清算</t>
  </si>
  <si>
    <t>民事非訟</t>
  </si>
  <si>
    <t>配偶者暴力に
関する保護命令</t>
  </si>
  <si>
    <t>借地非訟</t>
  </si>
  <si>
    <t>平成14年</t>
  </si>
  <si>
    <r>
      <t>23-2</t>
    </r>
    <r>
      <rPr>
        <sz val="14"/>
        <rFont val="ＭＳ 明朝"/>
        <family val="1"/>
      </rPr>
      <t>民事訴訟の状況</t>
    </r>
  </si>
  <si>
    <t>23-2-1地方裁判所</t>
  </si>
  <si>
    <t>平成15年</t>
  </si>
  <si>
    <t>平成17年</t>
  </si>
  <si>
    <t>平成16年</t>
  </si>
  <si>
    <t>平成18年</t>
  </si>
  <si>
    <t>注　　第一審通常訴訟には人事訴訟を含む
資料　富山地方裁判所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</si>
</sst>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0.000_);\(0.000\)"/>
    <numFmt numFmtId="178" formatCode="\(General"/>
    <numFmt numFmtId="179" formatCode="\(General\)"/>
    <numFmt numFmtId="180" formatCode="#\ ###\ ##0.00\ \ \ \ "/>
    <numFmt numFmtId="181" formatCode="#\ ###\ ##0\ \ \ "/>
    <numFmt numFmtId="182" formatCode="###\ ##0\ "/>
    <numFmt numFmtId="183" formatCode="#\ ###\ ##0\ ;;\-\ "/>
    <numFmt numFmtId="184" formatCode="#\ ###\ ##0\ ;;\-\ \ \ "/>
  </numFmts>
  <fonts count="11">
    <font>
      <sz val="11"/>
      <name val="ＭＳ Ｐゴシック"/>
      <family val="3"/>
    </font>
    <font>
      <sz val="8"/>
      <name val="ＭＳ 明朝"/>
      <family val="1"/>
    </font>
    <font>
      <sz val="14"/>
      <name val="ＭＳ 明朝"/>
      <family val="1"/>
    </font>
    <font>
      <sz val="14"/>
      <name val="ＭＳ 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8"/>
      <name val="ＭＳ ゴシック"/>
      <family val="3"/>
    </font>
    <font>
      <sz val="7"/>
      <name val="ＭＳ 明朝"/>
      <family val="1"/>
    </font>
    <font>
      <sz val="11"/>
      <name val="ＭＳ ゴシック"/>
      <family val="3"/>
    </font>
    <font>
      <u val="single"/>
      <sz val="13.2"/>
      <color indexed="12"/>
      <name val="ＭＳ Ｐゴシック"/>
      <family val="3"/>
    </font>
    <font>
      <u val="single"/>
      <sz val="13.2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distributed" vertical="center"/>
    </xf>
    <xf numFmtId="0" fontId="1" fillId="0" borderId="1" xfId="0" applyFont="1" applyBorder="1" applyAlignment="1">
      <alignment horizontal="distributed" vertical="center"/>
    </xf>
    <xf numFmtId="0" fontId="1" fillId="0" borderId="2" xfId="0" applyFont="1" applyBorder="1" applyAlignment="1">
      <alignment horizontal="distributed" vertical="center"/>
    </xf>
    <xf numFmtId="0" fontId="1" fillId="0" borderId="0" xfId="0" applyFont="1" applyAlignment="1">
      <alignment horizontal="distributed" vertical="center"/>
    </xf>
    <xf numFmtId="0" fontId="1" fillId="0" borderId="3" xfId="0" applyFont="1" applyBorder="1" applyAlignment="1">
      <alignment horizontal="distributed" vertical="center"/>
    </xf>
    <xf numFmtId="0" fontId="1" fillId="0" borderId="4" xfId="0" applyFont="1" applyBorder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0" fontId="1" fillId="0" borderId="5" xfId="0" applyFont="1" applyBorder="1" applyAlignment="1">
      <alignment horizontal="distributed" vertical="center"/>
    </xf>
    <xf numFmtId="182" fontId="1" fillId="0" borderId="0" xfId="0" applyNumberFormat="1" applyFont="1" applyBorder="1" applyAlignment="1">
      <alignment horizontal="right" vertical="center"/>
    </xf>
    <xf numFmtId="182" fontId="1" fillId="0" borderId="6" xfId="0" applyNumberFormat="1" applyFont="1" applyBorder="1" applyAlignment="1">
      <alignment horizontal="right" vertical="center"/>
    </xf>
    <xf numFmtId="181" fontId="1" fillId="0" borderId="0" xfId="0" applyNumberFormat="1" applyFont="1" applyAlignment="1">
      <alignment horizontal="distributed" vertical="center"/>
    </xf>
    <xf numFmtId="181" fontId="1" fillId="0" borderId="0" xfId="0" applyNumberFormat="1" applyFont="1" applyBorder="1" applyAlignment="1">
      <alignment horizontal="distributed" vertical="center"/>
    </xf>
    <xf numFmtId="180" fontId="1" fillId="0" borderId="5" xfId="0" applyNumberFormat="1" applyFont="1" applyBorder="1" applyAlignment="1">
      <alignment horizontal="distributed" vertical="center"/>
    </xf>
    <xf numFmtId="182" fontId="6" fillId="0" borderId="0" xfId="0" applyNumberFormat="1" applyFont="1" applyBorder="1" applyAlignment="1">
      <alignment horizontal="right" vertical="center"/>
    </xf>
    <xf numFmtId="182" fontId="6" fillId="0" borderId="6" xfId="0" applyNumberFormat="1" applyFont="1" applyBorder="1" applyAlignment="1">
      <alignment horizontal="right" vertical="center"/>
    </xf>
    <xf numFmtId="0" fontId="6" fillId="0" borderId="5" xfId="0" applyFont="1" applyBorder="1" applyAlignment="1">
      <alignment horizontal="distributed" vertical="center"/>
    </xf>
    <xf numFmtId="181" fontId="1" fillId="0" borderId="0" xfId="0" applyNumberFormat="1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180" fontId="1" fillId="0" borderId="0" xfId="0" applyNumberFormat="1" applyFont="1" applyBorder="1" applyAlignment="1">
      <alignment horizontal="distributed" vertical="center"/>
    </xf>
    <xf numFmtId="182" fontId="1" fillId="0" borderId="7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distributed" vertical="center"/>
    </xf>
    <xf numFmtId="176" fontId="1" fillId="0" borderId="8" xfId="0" applyNumberFormat="1" applyFont="1" applyBorder="1" applyAlignment="1">
      <alignment horizontal="right" vertical="center"/>
    </xf>
    <xf numFmtId="180" fontId="6" fillId="0" borderId="3" xfId="0" applyNumberFormat="1" applyFont="1" applyBorder="1" applyAlignment="1">
      <alignment horizontal="distributed" vertical="center"/>
    </xf>
    <xf numFmtId="182" fontId="6" fillId="0" borderId="8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vertical="center"/>
    </xf>
    <xf numFmtId="181" fontId="6" fillId="0" borderId="0" xfId="0" applyNumberFormat="1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1" fillId="0" borderId="0" xfId="0" applyFont="1" applyAlignment="1">
      <alignment/>
    </xf>
    <xf numFmtId="176" fontId="1" fillId="0" borderId="0" xfId="0" applyNumberFormat="1" applyFont="1" applyBorder="1" applyAlignment="1">
      <alignment horizontal="right" vertical="center"/>
    </xf>
    <xf numFmtId="180" fontId="6" fillId="0" borderId="0" xfId="0" applyNumberFormat="1" applyFont="1" applyBorder="1" applyAlignment="1">
      <alignment horizontal="distributed" vertical="center"/>
    </xf>
    <xf numFmtId="182" fontId="6" fillId="0" borderId="1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distributed" vertical="center"/>
    </xf>
    <xf numFmtId="0" fontId="7" fillId="0" borderId="0" xfId="0" applyFont="1" applyBorder="1" applyAlignment="1">
      <alignment horizontal="right"/>
    </xf>
    <xf numFmtId="0" fontId="7" fillId="0" borderId="0" xfId="0" applyFont="1" applyAlignment="1">
      <alignment horizontal="right" vertical="center"/>
    </xf>
    <xf numFmtId="183" fontId="1" fillId="0" borderId="0" xfId="0" applyNumberFormat="1" applyFont="1" applyBorder="1" applyAlignment="1">
      <alignment horizontal="right" vertical="center"/>
    </xf>
    <xf numFmtId="183" fontId="1" fillId="0" borderId="6" xfId="0" applyNumberFormat="1" applyFont="1" applyBorder="1" applyAlignment="1">
      <alignment horizontal="right" vertical="center"/>
    </xf>
    <xf numFmtId="0" fontId="3" fillId="0" borderId="0" xfId="0" applyFont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0" fillId="0" borderId="0" xfId="0" applyFont="1" applyAlignment="1">
      <alignment horizontal="distributed"/>
    </xf>
    <xf numFmtId="0" fontId="1" fillId="0" borderId="1" xfId="0" applyFont="1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1" fillId="0" borderId="9" xfId="0" applyFont="1" applyBorder="1" applyAlignment="1">
      <alignment horizontal="distributed" vertical="center"/>
    </xf>
    <xf numFmtId="0" fontId="1" fillId="0" borderId="10" xfId="0" applyFont="1" applyBorder="1" applyAlignment="1">
      <alignment horizontal="distributed" vertical="center"/>
    </xf>
    <xf numFmtId="0" fontId="1" fillId="0" borderId="11" xfId="0" applyFont="1" applyBorder="1" applyAlignment="1">
      <alignment horizontal="distributed" vertical="center"/>
    </xf>
    <xf numFmtId="0" fontId="1" fillId="0" borderId="12" xfId="0" applyFont="1" applyBorder="1" applyAlignment="1">
      <alignment horizontal="distributed" vertical="center"/>
    </xf>
    <xf numFmtId="0" fontId="1" fillId="0" borderId="13" xfId="0" applyFont="1" applyBorder="1" applyAlignment="1">
      <alignment horizontal="distributed" vertical="center"/>
    </xf>
    <xf numFmtId="0" fontId="1" fillId="0" borderId="2" xfId="0" applyFont="1" applyBorder="1" applyAlignment="1">
      <alignment horizontal="distributed" vertical="center"/>
    </xf>
    <xf numFmtId="0" fontId="1" fillId="0" borderId="14" xfId="0" applyFont="1" applyBorder="1" applyAlignment="1">
      <alignment horizontal="distributed" vertical="center"/>
    </xf>
    <xf numFmtId="0" fontId="1" fillId="0" borderId="15" xfId="0" applyFont="1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181" fontId="1" fillId="0" borderId="0" xfId="0" applyNumberFormat="1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1" fillId="0" borderId="8" xfId="0" applyFont="1" applyBorder="1" applyAlignment="1">
      <alignment horizontal="distributed" vertical="center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/>
    </xf>
    <xf numFmtId="181" fontId="6" fillId="0" borderId="8" xfId="0" applyNumberFormat="1" applyFont="1" applyBorder="1" applyAlignment="1">
      <alignment horizontal="distributed" vertical="center"/>
    </xf>
    <xf numFmtId="0" fontId="8" fillId="0" borderId="8" xfId="0" applyFont="1" applyBorder="1" applyAlignment="1">
      <alignment horizontal="distributed" vertical="center"/>
    </xf>
    <xf numFmtId="181" fontId="1" fillId="0" borderId="0" xfId="0" applyNumberFormat="1" applyFont="1" applyBorder="1" applyAlignment="1">
      <alignment horizontal="distributed" vertical="center" wrapText="1"/>
    </xf>
    <xf numFmtId="0" fontId="5" fillId="0" borderId="0" xfId="0" applyFont="1" applyAlignment="1">
      <alignment horizontal="distributed" vertical="center"/>
    </xf>
    <xf numFmtId="183" fontId="1" fillId="0" borderId="0" xfId="0" applyNumberFormat="1" applyFont="1" applyBorder="1" applyAlignment="1">
      <alignment horizontal="right" vertical="center"/>
    </xf>
    <xf numFmtId="182" fontId="1" fillId="0" borderId="0" xfId="0" applyNumberFormat="1" applyFont="1" applyBorder="1" applyAlignment="1" quotePrefix="1">
      <alignment horizontal="right" vertical="center"/>
    </xf>
    <xf numFmtId="182" fontId="1" fillId="0" borderId="7" xfId="0" applyNumberFormat="1" applyFont="1" applyBorder="1" applyAlignment="1">
      <alignment horizontal="right" vertical="center"/>
    </xf>
    <xf numFmtId="181" fontId="1" fillId="0" borderId="8" xfId="0" applyNumberFormat="1" applyFont="1" applyBorder="1" applyAlignment="1">
      <alignment horizontal="distributed" vertical="center"/>
    </xf>
    <xf numFmtId="0" fontId="5" fillId="0" borderId="8" xfId="0" applyFont="1" applyBorder="1" applyAlignment="1">
      <alignment horizontal="distributed" vertical="center"/>
    </xf>
    <xf numFmtId="182" fontId="1" fillId="0" borderId="17" xfId="0" applyNumberFormat="1" applyFont="1" applyBorder="1" applyAlignment="1">
      <alignment horizontal="right" vertical="center"/>
    </xf>
    <xf numFmtId="182" fontId="1" fillId="0" borderId="8" xfId="0" applyNumberFormat="1" applyFont="1" applyBorder="1" applyAlignment="1">
      <alignment horizontal="right" vertical="center"/>
    </xf>
    <xf numFmtId="183" fontId="1" fillId="0" borderId="8" xfId="0" applyNumberFormat="1" applyFont="1" applyBorder="1" applyAlignment="1">
      <alignment horizontal="right" vertical="center"/>
    </xf>
    <xf numFmtId="183" fontId="1" fillId="0" borderId="14" xfId="0" applyNumberFormat="1" applyFont="1" applyBorder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114300</xdr:colOff>
      <xdr:row>13</xdr:row>
      <xdr:rowOff>57150</xdr:rowOff>
    </xdr:from>
    <xdr:to>
      <xdr:col>9</xdr:col>
      <xdr:colOff>161925</xdr:colOff>
      <xdr:row>15</xdr:row>
      <xdr:rowOff>85725</xdr:rowOff>
    </xdr:to>
    <xdr:sp>
      <xdr:nvSpPr>
        <xdr:cNvPr id="1" name="AutoShape 1"/>
        <xdr:cNvSpPr>
          <a:spLocks/>
        </xdr:cNvSpPr>
      </xdr:nvSpPr>
      <xdr:spPr>
        <a:xfrm>
          <a:off x="3314700" y="2019300"/>
          <a:ext cx="47625" cy="29527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114300</xdr:colOff>
      <xdr:row>13</xdr:row>
      <xdr:rowOff>57150</xdr:rowOff>
    </xdr:from>
    <xdr:to>
      <xdr:col>9</xdr:col>
      <xdr:colOff>161925</xdr:colOff>
      <xdr:row>15</xdr:row>
      <xdr:rowOff>85725</xdr:rowOff>
    </xdr:to>
    <xdr:sp>
      <xdr:nvSpPr>
        <xdr:cNvPr id="2" name="AutoShape 2"/>
        <xdr:cNvSpPr>
          <a:spLocks/>
        </xdr:cNvSpPr>
      </xdr:nvSpPr>
      <xdr:spPr>
        <a:xfrm>
          <a:off x="3314700" y="2019300"/>
          <a:ext cx="47625" cy="29527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9"/>
  <sheetViews>
    <sheetView showGridLines="0" tabSelected="1" zoomScale="120" zoomScaleNormal="120" workbookViewId="0" topLeftCell="A1">
      <selection activeCell="K27" sqref="K27"/>
    </sheetView>
  </sheetViews>
  <sheetFormatPr defaultColWidth="9.00390625" defaultRowHeight="13.5"/>
  <cols>
    <col min="1" max="1" width="0.6171875" style="1" customWidth="1"/>
    <col min="2" max="2" width="13.125" style="1" customWidth="1"/>
    <col min="3" max="3" width="0.6171875" style="1" customWidth="1"/>
    <col min="4" max="4" width="6.00390625" style="1" customWidth="1"/>
    <col min="5" max="8" width="5.25390625" style="1" customWidth="1"/>
    <col min="9" max="9" width="0.6171875" style="1" customWidth="1"/>
    <col min="10" max="10" width="2.625" style="1" customWidth="1"/>
    <col min="11" max="11" width="11.125" style="1" customWidth="1"/>
    <col min="12" max="12" width="0.6171875" style="1" customWidth="1"/>
    <col min="13" max="16" width="5.25390625" style="1" customWidth="1"/>
    <col min="17" max="17" width="5.375" style="1" customWidth="1"/>
    <col min="18" max="18" width="2.25390625" style="2" customWidth="1"/>
    <col min="19" max="19" width="1.625" style="1" customWidth="1"/>
    <col min="20" max="20" width="1.4921875" style="1" customWidth="1"/>
    <col min="21" max="16384" width="8.875" style="1" customWidth="1"/>
  </cols>
  <sheetData>
    <row r="1" spans="5:13" ht="23.25" customHeight="1">
      <c r="E1" s="40" t="s">
        <v>40</v>
      </c>
      <c r="F1" s="41"/>
      <c r="G1" s="41"/>
      <c r="H1" s="41"/>
      <c r="I1" s="41"/>
      <c r="J1" s="41"/>
      <c r="K1" s="41"/>
      <c r="L1" s="41"/>
      <c r="M1" s="41"/>
    </row>
    <row r="2" spans="2:17" ht="15.75" customHeight="1">
      <c r="B2" s="2"/>
      <c r="C2" s="2"/>
      <c r="D2" s="2"/>
      <c r="E2" s="42" t="s">
        <v>41</v>
      </c>
      <c r="F2" s="43"/>
      <c r="G2" s="43"/>
      <c r="H2" s="43"/>
      <c r="I2" s="43"/>
      <c r="J2" s="43"/>
      <c r="K2" s="43"/>
      <c r="L2" s="43"/>
      <c r="M2" s="43"/>
      <c r="P2" s="37"/>
      <c r="Q2" s="36" t="s">
        <v>0</v>
      </c>
    </row>
    <row r="3" spans="1:13" ht="3" customHeight="1">
      <c r="A3" s="2"/>
      <c r="B3" s="2"/>
      <c r="C3" s="2"/>
      <c r="D3" s="2"/>
      <c r="E3" s="2"/>
      <c r="F3" s="2"/>
      <c r="G3" s="4"/>
      <c r="H3" s="4"/>
      <c r="I3" s="4"/>
      <c r="J3" s="4"/>
      <c r="K3" s="4"/>
      <c r="L3" s="4"/>
      <c r="M3" s="3"/>
    </row>
    <row r="4" spans="1:18" s="7" customFormat="1" ht="18" customHeight="1">
      <c r="A4" s="44" t="s">
        <v>1</v>
      </c>
      <c r="B4" s="45"/>
      <c r="C4" s="46"/>
      <c r="D4" s="49" t="s">
        <v>2</v>
      </c>
      <c r="E4" s="50"/>
      <c r="F4" s="51"/>
      <c r="G4" s="52" t="s">
        <v>3</v>
      </c>
      <c r="H4" s="54" t="s">
        <v>4</v>
      </c>
      <c r="I4" s="56" t="s">
        <v>5</v>
      </c>
      <c r="J4" s="45"/>
      <c r="K4" s="45"/>
      <c r="L4" s="46"/>
      <c r="M4" s="49" t="s">
        <v>2</v>
      </c>
      <c r="N4" s="50"/>
      <c r="O4" s="51"/>
      <c r="P4" s="52" t="s">
        <v>3</v>
      </c>
      <c r="Q4" s="44" t="s">
        <v>4</v>
      </c>
      <c r="R4" s="4"/>
    </row>
    <row r="5" spans="1:18" s="7" customFormat="1" ht="18" customHeight="1">
      <c r="A5" s="47"/>
      <c r="B5" s="47"/>
      <c r="C5" s="48"/>
      <c r="D5" s="8" t="s">
        <v>6</v>
      </c>
      <c r="E5" s="8" t="s">
        <v>7</v>
      </c>
      <c r="F5" s="8" t="s">
        <v>8</v>
      </c>
      <c r="G5" s="53"/>
      <c r="H5" s="55"/>
      <c r="I5" s="57"/>
      <c r="J5" s="47"/>
      <c r="K5" s="47"/>
      <c r="L5" s="48"/>
      <c r="M5" s="8" t="s">
        <v>6</v>
      </c>
      <c r="N5" s="8" t="s">
        <v>7</v>
      </c>
      <c r="O5" s="8" t="s">
        <v>8</v>
      </c>
      <c r="P5" s="53"/>
      <c r="Q5" s="60"/>
      <c r="R5" s="4"/>
    </row>
    <row r="6" spans="2:18" s="7" customFormat="1" ht="3" customHeight="1">
      <c r="B6" s="5"/>
      <c r="C6" s="9"/>
      <c r="D6" s="5"/>
      <c r="E6" s="5"/>
      <c r="F6" s="5"/>
      <c r="G6" s="5"/>
      <c r="H6" s="6"/>
      <c r="I6" s="5"/>
      <c r="J6" s="5"/>
      <c r="K6" s="5"/>
      <c r="L6" s="9"/>
      <c r="M6" s="5"/>
      <c r="N6" s="4"/>
      <c r="R6" s="4"/>
    </row>
    <row r="7" spans="2:18" s="7" customFormat="1" ht="10.5" customHeight="1">
      <c r="B7" s="10" t="s">
        <v>39</v>
      </c>
      <c r="C7" s="11"/>
      <c r="D7" s="12">
        <v>11194</v>
      </c>
      <c r="E7" s="12">
        <v>3931</v>
      </c>
      <c r="F7" s="12">
        <v>7263</v>
      </c>
      <c r="G7" s="12">
        <v>6818</v>
      </c>
      <c r="H7" s="13">
        <v>4376</v>
      </c>
      <c r="I7" s="14"/>
      <c r="J7" s="58" t="s">
        <v>9</v>
      </c>
      <c r="K7" s="59"/>
      <c r="L7" s="16"/>
      <c r="M7" s="12">
        <f aca="true" t="shared" si="0" ref="M7:M23">N7+O7</f>
        <v>48</v>
      </c>
      <c r="N7" s="38">
        <f>0+0+0</f>
        <v>0</v>
      </c>
      <c r="O7" s="12">
        <f>31+14+3</f>
        <v>48</v>
      </c>
      <c r="P7" s="12">
        <f>30+14+3</f>
        <v>47</v>
      </c>
      <c r="Q7" s="12">
        <f>M7-P7</f>
        <v>1</v>
      </c>
      <c r="R7" s="4"/>
    </row>
    <row r="8" spans="2:18" s="7" customFormat="1" ht="10.5" customHeight="1">
      <c r="B8" s="10" t="s">
        <v>42</v>
      </c>
      <c r="C8" s="11"/>
      <c r="D8" s="12">
        <v>11848</v>
      </c>
      <c r="E8" s="12">
        <v>4376</v>
      </c>
      <c r="F8" s="12">
        <v>7472</v>
      </c>
      <c r="G8" s="12">
        <v>8125</v>
      </c>
      <c r="H8" s="13">
        <v>3723</v>
      </c>
      <c r="I8" s="14"/>
      <c r="J8" s="58" t="s">
        <v>10</v>
      </c>
      <c r="K8" s="59"/>
      <c r="L8" s="16"/>
      <c r="M8" s="12">
        <f t="shared" si="0"/>
        <v>88</v>
      </c>
      <c r="N8" s="12">
        <f>0+1+0</f>
        <v>1</v>
      </c>
      <c r="O8" s="12">
        <f>63+19+5</f>
        <v>87</v>
      </c>
      <c r="P8" s="12">
        <f>61+20+5</f>
        <v>86</v>
      </c>
      <c r="Q8" s="12">
        <f aca="true" t="shared" si="1" ref="Q8:Q22">M8-P8</f>
        <v>2</v>
      </c>
      <c r="R8" s="4"/>
    </row>
    <row r="9" spans="2:18" s="7" customFormat="1" ht="10.5" customHeight="1">
      <c r="B9" s="10" t="s">
        <v>44</v>
      </c>
      <c r="C9" s="11"/>
      <c r="D9" s="12">
        <v>10426</v>
      </c>
      <c r="E9" s="12">
        <v>3723</v>
      </c>
      <c r="F9" s="12">
        <v>6703</v>
      </c>
      <c r="G9" s="12">
        <v>7165</v>
      </c>
      <c r="H9" s="13">
        <v>3261</v>
      </c>
      <c r="I9" s="14"/>
      <c r="J9" s="58" t="s">
        <v>11</v>
      </c>
      <c r="K9" s="59"/>
      <c r="L9" s="16"/>
      <c r="M9" s="12">
        <f t="shared" si="0"/>
        <v>364</v>
      </c>
      <c r="N9" s="12">
        <f>28+12+5</f>
        <v>45</v>
      </c>
      <c r="O9" s="12">
        <f>121+160+38</f>
        <v>319</v>
      </c>
      <c r="P9" s="12">
        <f>128+153+15</f>
        <v>296</v>
      </c>
      <c r="Q9" s="12">
        <f t="shared" si="1"/>
        <v>68</v>
      </c>
      <c r="R9" s="4"/>
    </row>
    <row r="10" spans="2:18" s="7" customFormat="1" ht="10.5" customHeight="1">
      <c r="B10" s="10" t="s">
        <v>43</v>
      </c>
      <c r="C10" s="11"/>
      <c r="D10" s="12">
        <v>8780</v>
      </c>
      <c r="E10" s="12">
        <v>3261</v>
      </c>
      <c r="F10" s="12">
        <v>5519</v>
      </c>
      <c r="G10" s="12">
        <v>6171</v>
      </c>
      <c r="H10" s="13">
        <v>2609</v>
      </c>
      <c r="I10" s="14"/>
      <c r="J10" s="58" t="s">
        <v>12</v>
      </c>
      <c r="K10" s="59"/>
      <c r="L10" s="16"/>
      <c r="M10" s="12">
        <f t="shared" si="0"/>
        <v>10</v>
      </c>
      <c r="N10" s="38">
        <f>0+0+0</f>
        <v>0</v>
      </c>
      <c r="O10" s="12">
        <f>10+0+0</f>
        <v>10</v>
      </c>
      <c r="P10" s="12">
        <f>9+0+0</f>
        <v>9</v>
      </c>
      <c r="Q10" s="12">
        <f t="shared" si="1"/>
        <v>1</v>
      </c>
      <c r="R10" s="4"/>
    </row>
    <row r="11" spans="2:18" s="7" customFormat="1" ht="10.5" customHeight="1">
      <c r="B11" s="35" t="s">
        <v>45</v>
      </c>
      <c r="C11" s="19"/>
      <c r="D11" s="17">
        <f>D19+M25</f>
        <v>8113</v>
      </c>
      <c r="E11" s="17">
        <f>E19+N25</f>
        <v>2608</v>
      </c>
      <c r="F11" s="17">
        <f>F19+O25</f>
        <v>5505</v>
      </c>
      <c r="G11" s="17">
        <f>G19+P25</f>
        <v>5658</v>
      </c>
      <c r="H11" s="18">
        <f>H19+Q25</f>
        <v>2455</v>
      </c>
      <c r="I11" s="20"/>
      <c r="J11" s="58" t="s">
        <v>13</v>
      </c>
      <c r="K11" s="59"/>
      <c r="L11" s="16"/>
      <c r="M11" s="12">
        <f t="shared" si="0"/>
        <v>2</v>
      </c>
      <c r="N11" s="38">
        <f>0+0+0</f>
        <v>0</v>
      </c>
      <c r="O11" s="12">
        <f>1+1+0</f>
        <v>2</v>
      </c>
      <c r="P11" s="12">
        <f>1+1+0</f>
        <v>2</v>
      </c>
      <c r="Q11" s="38">
        <f t="shared" si="1"/>
        <v>0</v>
      </c>
      <c r="R11" s="4"/>
    </row>
    <row r="12" spans="2:18" s="7" customFormat="1" ht="10.5" customHeight="1">
      <c r="B12" s="10"/>
      <c r="C12" s="11"/>
      <c r="D12" s="12"/>
      <c r="E12" s="12"/>
      <c r="F12" s="12"/>
      <c r="G12" s="12"/>
      <c r="H12" s="13"/>
      <c r="I12" s="20"/>
      <c r="J12" s="58" t="s">
        <v>15</v>
      </c>
      <c r="K12" s="59"/>
      <c r="L12" s="16"/>
      <c r="M12" s="12">
        <f t="shared" si="0"/>
        <v>1045</v>
      </c>
      <c r="N12" s="12">
        <f>54+69+7</f>
        <v>130</v>
      </c>
      <c r="O12" s="12">
        <f>558+322+35</f>
        <v>915</v>
      </c>
      <c r="P12" s="12">
        <f>574+354+38</f>
        <v>966</v>
      </c>
      <c r="Q12" s="12">
        <f t="shared" si="1"/>
        <v>79</v>
      </c>
      <c r="R12" s="12"/>
    </row>
    <row r="13" spans="2:18" s="7" customFormat="1" ht="10.5" customHeight="1">
      <c r="B13" s="10" t="s">
        <v>14</v>
      </c>
      <c r="C13" s="11"/>
      <c r="D13" s="12">
        <f>E13+F13</f>
        <v>1240</v>
      </c>
      <c r="E13" s="12">
        <f>252+169+22</f>
        <v>443</v>
      </c>
      <c r="F13" s="12">
        <f>489+253+55</f>
        <v>797</v>
      </c>
      <c r="G13" s="12">
        <f>436+224+41</f>
        <v>701</v>
      </c>
      <c r="H13" s="13">
        <f>D13-G13</f>
        <v>539</v>
      </c>
      <c r="I13" s="20"/>
      <c r="J13" s="58" t="s">
        <v>17</v>
      </c>
      <c r="K13" s="59"/>
      <c r="L13" s="16"/>
      <c r="M13" s="12">
        <f>SUM(M14:M16)</f>
        <v>3494</v>
      </c>
      <c r="N13" s="12">
        <f>SUM(N14:N16)</f>
        <v>1454</v>
      </c>
      <c r="O13" s="12">
        <f>SUM(O14:O16)</f>
        <v>2040</v>
      </c>
      <c r="P13" s="12">
        <f>SUM(P14:P16)</f>
        <v>2279</v>
      </c>
      <c r="Q13" s="12">
        <f>SUM(Q14:Q16)</f>
        <v>1215</v>
      </c>
      <c r="R13" s="4"/>
    </row>
    <row r="14" spans="2:18" s="7" customFormat="1" ht="10.5" customHeight="1">
      <c r="B14" s="21" t="s">
        <v>16</v>
      </c>
      <c r="C14" s="11"/>
      <c r="D14" s="12">
        <f aca="true" t="shared" si="2" ref="D14:D25">E14+F14</f>
        <v>5</v>
      </c>
      <c r="E14" s="12">
        <f>1+0+0</f>
        <v>1</v>
      </c>
      <c r="F14" s="12">
        <f>1+2+1</f>
        <v>4</v>
      </c>
      <c r="G14" s="12">
        <f>2+2+1</f>
        <v>5</v>
      </c>
      <c r="H14" s="39">
        <f aca="true" t="shared" si="3" ref="H14:H19">D14-G14</f>
        <v>0</v>
      </c>
      <c r="I14" s="20"/>
      <c r="J14" s="15"/>
      <c r="K14" s="22" t="s">
        <v>19</v>
      </c>
      <c r="L14" s="16"/>
      <c r="M14" s="12">
        <f>N14+O14</f>
        <v>861</v>
      </c>
      <c r="N14" s="12">
        <f>76+92+49</f>
        <v>217</v>
      </c>
      <c r="O14" s="12">
        <f>353+272+19</f>
        <v>644</v>
      </c>
      <c r="P14" s="12">
        <f>352+275+68</f>
        <v>695</v>
      </c>
      <c r="Q14" s="12">
        <f t="shared" si="1"/>
        <v>166</v>
      </c>
      <c r="R14" s="4"/>
    </row>
    <row r="15" spans="2:18" s="7" customFormat="1" ht="10.5" customHeight="1">
      <c r="B15" s="21" t="s">
        <v>18</v>
      </c>
      <c r="C15" s="11"/>
      <c r="D15" s="12">
        <f t="shared" si="2"/>
        <v>15</v>
      </c>
      <c r="E15" s="12">
        <f>11+0+0</f>
        <v>11</v>
      </c>
      <c r="F15" s="12">
        <f>4+0+0</f>
        <v>4</v>
      </c>
      <c r="G15" s="12">
        <f>5+0+0</f>
        <v>5</v>
      </c>
      <c r="H15" s="13">
        <f t="shared" si="3"/>
        <v>10</v>
      </c>
      <c r="I15" s="20"/>
      <c r="J15" s="15"/>
      <c r="K15" s="22" t="s">
        <v>21</v>
      </c>
      <c r="L15" s="16"/>
      <c r="M15" s="12">
        <f t="shared" si="0"/>
        <v>1758</v>
      </c>
      <c r="N15" s="12">
        <f>308+384+91</f>
        <v>783</v>
      </c>
      <c r="O15" s="12">
        <f>578+379+18</f>
        <v>975</v>
      </c>
      <c r="P15" s="12">
        <f>522+432+109</f>
        <v>1063</v>
      </c>
      <c r="Q15" s="12">
        <f t="shared" si="1"/>
        <v>695</v>
      </c>
      <c r="R15" s="4"/>
    </row>
    <row r="16" spans="2:18" s="7" customFormat="1" ht="10.5" customHeight="1">
      <c r="B16" s="10" t="s">
        <v>20</v>
      </c>
      <c r="C16" s="11"/>
      <c r="D16" s="12">
        <f t="shared" si="2"/>
        <v>31</v>
      </c>
      <c r="E16" s="12">
        <f>7+0+0</f>
        <v>7</v>
      </c>
      <c r="F16" s="12">
        <f>24+0+0</f>
        <v>24</v>
      </c>
      <c r="G16" s="12">
        <f>24+0+0</f>
        <v>24</v>
      </c>
      <c r="H16" s="13">
        <f t="shared" si="3"/>
        <v>7</v>
      </c>
      <c r="I16" s="20"/>
      <c r="J16" s="15"/>
      <c r="K16" s="22" t="s">
        <v>23</v>
      </c>
      <c r="L16" s="16"/>
      <c r="M16" s="12">
        <f t="shared" si="0"/>
        <v>875</v>
      </c>
      <c r="N16" s="12">
        <f>224+191+39</f>
        <v>454</v>
      </c>
      <c r="O16" s="12">
        <f>271+148+2</f>
        <v>421</v>
      </c>
      <c r="P16" s="12">
        <f>264+216+41</f>
        <v>521</v>
      </c>
      <c r="Q16" s="12">
        <f t="shared" si="1"/>
        <v>354</v>
      </c>
      <c r="R16" s="4"/>
    </row>
    <row r="17" spans="2:18" s="7" customFormat="1" ht="10.5" customHeight="1">
      <c r="B17" s="10" t="s">
        <v>22</v>
      </c>
      <c r="C17" s="11"/>
      <c r="D17" s="12">
        <f t="shared" si="2"/>
        <v>1</v>
      </c>
      <c r="E17" s="38">
        <f>0+0+0</f>
        <v>0</v>
      </c>
      <c r="F17" s="12">
        <f>0+1+0</f>
        <v>1</v>
      </c>
      <c r="G17" s="12">
        <f>0+1+0</f>
        <v>1</v>
      </c>
      <c r="H17" s="39">
        <f t="shared" si="3"/>
        <v>0</v>
      </c>
      <c r="I17" s="20"/>
      <c r="J17" s="58" t="s">
        <v>25</v>
      </c>
      <c r="K17" s="59"/>
      <c r="L17" s="16"/>
      <c r="M17" s="12">
        <f t="shared" si="0"/>
        <v>1257</v>
      </c>
      <c r="N17" s="12">
        <f>147+169+23</f>
        <v>339</v>
      </c>
      <c r="O17" s="12">
        <f>445+395+78</f>
        <v>918</v>
      </c>
      <c r="P17" s="12">
        <f>423+401+83</f>
        <v>907</v>
      </c>
      <c r="Q17" s="12">
        <f t="shared" si="1"/>
        <v>350</v>
      </c>
      <c r="R17" s="4"/>
    </row>
    <row r="18" spans="2:18" s="7" customFormat="1" ht="10.5" customHeight="1">
      <c r="B18" s="10" t="s">
        <v>24</v>
      </c>
      <c r="C18" s="11"/>
      <c r="D18" s="12">
        <f t="shared" si="2"/>
        <v>5</v>
      </c>
      <c r="E18" s="12">
        <f>2+0+0</f>
        <v>2</v>
      </c>
      <c r="F18" s="12">
        <f>3+0+0</f>
        <v>3</v>
      </c>
      <c r="G18" s="12">
        <f>4+0+0</f>
        <v>4</v>
      </c>
      <c r="H18" s="13">
        <f t="shared" si="3"/>
        <v>1</v>
      </c>
      <c r="I18" s="20"/>
      <c r="J18" s="58" t="s">
        <v>27</v>
      </c>
      <c r="K18" s="59"/>
      <c r="M18" s="23">
        <f t="shared" si="0"/>
        <v>457</v>
      </c>
      <c r="N18" s="12">
        <f>57+103+12</f>
        <v>172</v>
      </c>
      <c r="O18" s="12">
        <f>131+130+24</f>
        <v>285</v>
      </c>
      <c r="P18" s="12">
        <f>111+142+26</f>
        <v>279</v>
      </c>
      <c r="Q18" s="12">
        <f t="shared" si="1"/>
        <v>178</v>
      </c>
      <c r="R18" s="4"/>
    </row>
    <row r="19" spans="2:18" s="7" customFormat="1" ht="10.5" customHeight="1">
      <c r="B19" s="10" t="s">
        <v>26</v>
      </c>
      <c r="C19" s="11"/>
      <c r="D19" s="12">
        <f t="shared" si="2"/>
        <v>2</v>
      </c>
      <c r="E19" s="38">
        <f>0+0+0</f>
        <v>0</v>
      </c>
      <c r="F19" s="12">
        <f>2+0+0</f>
        <v>2</v>
      </c>
      <c r="G19" s="12">
        <f>1+0+0</f>
        <v>1</v>
      </c>
      <c r="H19" s="13">
        <f t="shared" si="3"/>
        <v>1</v>
      </c>
      <c r="I19" s="20"/>
      <c r="J19" s="58" t="s">
        <v>29</v>
      </c>
      <c r="K19" s="59"/>
      <c r="L19" s="16"/>
      <c r="M19" s="38">
        <v>0</v>
      </c>
      <c r="N19" s="38">
        <v>0</v>
      </c>
      <c r="O19" s="38">
        <v>0</v>
      </c>
      <c r="P19" s="38">
        <v>0</v>
      </c>
      <c r="Q19" s="38">
        <v>0</v>
      </c>
      <c r="R19" s="4"/>
    </row>
    <row r="20" spans="2:18" s="7" customFormat="1" ht="10.5" customHeight="1">
      <c r="B20" s="24" t="s">
        <v>28</v>
      </c>
      <c r="C20" s="19"/>
      <c r="D20" s="17">
        <f>SUM(D13:D19)</f>
        <v>1299</v>
      </c>
      <c r="E20" s="17">
        <f>SUM(E13:E19)</f>
        <v>464</v>
      </c>
      <c r="F20" s="17">
        <f>SUM(F13:F19)</f>
        <v>835</v>
      </c>
      <c r="G20" s="17">
        <f>SUM(G13:G19)</f>
        <v>741</v>
      </c>
      <c r="H20" s="18">
        <f>SUM(H13:H19)</f>
        <v>558</v>
      </c>
      <c r="I20" s="20"/>
      <c r="J20" s="58" t="s">
        <v>31</v>
      </c>
      <c r="K20" s="59"/>
      <c r="L20" s="16"/>
      <c r="M20" s="38">
        <f t="shared" si="0"/>
        <v>0</v>
      </c>
      <c r="N20" s="38">
        <f aca="true" t="shared" si="4" ref="N20:P22">0+0+0</f>
        <v>0</v>
      </c>
      <c r="O20" s="38">
        <f t="shared" si="4"/>
        <v>0</v>
      </c>
      <c r="P20" s="38">
        <f t="shared" si="4"/>
        <v>0</v>
      </c>
      <c r="Q20" s="38">
        <f t="shared" si="1"/>
        <v>0</v>
      </c>
      <c r="R20" s="4"/>
    </row>
    <row r="21" spans="2:18" s="7" customFormat="1" ht="10.5" customHeight="1">
      <c r="B21" s="10" t="s">
        <v>30</v>
      </c>
      <c r="C21" s="11"/>
      <c r="D21" s="12">
        <f>E21+F21</f>
        <v>4</v>
      </c>
      <c r="E21" s="38">
        <f>0+0+0</f>
        <v>0</v>
      </c>
      <c r="F21" s="12">
        <f>4+0+0</f>
        <v>4</v>
      </c>
      <c r="G21" s="12">
        <f>3+0+0</f>
        <v>3</v>
      </c>
      <c r="H21" s="13">
        <f>D21-G21</f>
        <v>1</v>
      </c>
      <c r="I21" s="20"/>
      <c r="J21" s="58" t="s">
        <v>33</v>
      </c>
      <c r="K21" s="59"/>
      <c r="L21" s="16"/>
      <c r="M21" s="38">
        <f t="shared" si="0"/>
        <v>0</v>
      </c>
      <c r="N21" s="38">
        <f t="shared" si="4"/>
        <v>0</v>
      </c>
      <c r="O21" s="38">
        <f t="shared" si="4"/>
        <v>0</v>
      </c>
      <c r="P21" s="38">
        <f t="shared" si="4"/>
        <v>0</v>
      </c>
      <c r="Q21" s="38">
        <f t="shared" si="1"/>
        <v>0</v>
      </c>
      <c r="R21" s="4"/>
    </row>
    <row r="22" spans="2:18" s="7" customFormat="1" ht="10.5" customHeight="1">
      <c r="B22" s="10" t="s">
        <v>32</v>
      </c>
      <c r="C22" s="11"/>
      <c r="D22" s="38">
        <f>E22+F22</f>
        <v>0</v>
      </c>
      <c r="E22" s="38">
        <f>0+0+0</f>
        <v>0</v>
      </c>
      <c r="F22" s="38">
        <f>0+0+0</f>
        <v>0</v>
      </c>
      <c r="G22" s="38">
        <f>0+0+0</f>
        <v>0</v>
      </c>
      <c r="H22" s="39">
        <f>D22-G22</f>
        <v>0</v>
      </c>
      <c r="I22" s="20"/>
      <c r="J22" s="58" t="s">
        <v>35</v>
      </c>
      <c r="K22" s="59"/>
      <c r="L22" s="16"/>
      <c r="M22" s="38">
        <f t="shared" si="0"/>
        <v>0</v>
      </c>
      <c r="N22" s="38">
        <f t="shared" si="4"/>
        <v>0</v>
      </c>
      <c r="O22" s="38">
        <f t="shared" si="4"/>
        <v>0</v>
      </c>
      <c r="P22" s="38">
        <f t="shared" si="4"/>
        <v>0</v>
      </c>
      <c r="Q22" s="38">
        <f t="shared" si="1"/>
        <v>0</v>
      </c>
      <c r="R22" s="4"/>
    </row>
    <row r="23" spans="2:18" s="7" customFormat="1" ht="10.5" customHeight="1">
      <c r="B23" s="10" t="s">
        <v>34</v>
      </c>
      <c r="C23" s="11"/>
      <c r="D23" s="12">
        <f>E23+F23</f>
        <v>14</v>
      </c>
      <c r="E23" s="12">
        <f>0+2+0</f>
        <v>2</v>
      </c>
      <c r="F23" s="12">
        <f>11+1+0</f>
        <v>12</v>
      </c>
      <c r="G23" s="12">
        <f>11+3+0</f>
        <v>14</v>
      </c>
      <c r="H23" s="39">
        <f>D23-G23</f>
        <v>0</v>
      </c>
      <c r="I23" s="20"/>
      <c r="J23" s="65" t="s">
        <v>37</v>
      </c>
      <c r="K23" s="58"/>
      <c r="L23" s="16"/>
      <c r="M23" s="69">
        <f t="shared" si="0"/>
        <v>23</v>
      </c>
      <c r="N23" s="68">
        <f>0+1+0</f>
        <v>1</v>
      </c>
      <c r="O23" s="68">
        <f>13+9+0</f>
        <v>22</v>
      </c>
      <c r="P23" s="68">
        <f>13+10+0</f>
        <v>23</v>
      </c>
      <c r="Q23" s="67">
        <f>M23-P23</f>
        <v>0</v>
      </c>
      <c r="R23" s="4"/>
    </row>
    <row r="24" spans="2:18" s="7" customFormat="1" ht="10.5" customHeight="1">
      <c r="B24" s="10" t="s">
        <v>36</v>
      </c>
      <c r="C24" s="11"/>
      <c r="D24" s="12">
        <f>E24+F24</f>
        <v>6</v>
      </c>
      <c r="E24" s="38">
        <f>0+0+0</f>
        <v>0</v>
      </c>
      <c r="F24" s="12">
        <f>3+3+0</f>
        <v>6</v>
      </c>
      <c r="G24" s="12">
        <f>2+3+0</f>
        <v>5</v>
      </c>
      <c r="H24" s="13">
        <f>D24-G24</f>
        <v>1</v>
      </c>
      <c r="I24" s="12"/>
      <c r="J24" s="66"/>
      <c r="K24" s="66"/>
      <c r="L24" s="16"/>
      <c r="M24" s="69"/>
      <c r="N24" s="68"/>
      <c r="O24" s="68"/>
      <c r="P24" s="68"/>
      <c r="Q24" s="67"/>
      <c r="R24" s="4"/>
    </row>
    <row r="25" spans="1:17" ht="13.5" customHeight="1">
      <c r="A25" s="7"/>
      <c r="B25" s="70" t="s">
        <v>38</v>
      </c>
      <c r="C25" s="71"/>
      <c r="D25" s="72">
        <f>E25+F25</f>
        <v>1</v>
      </c>
      <c r="E25" s="73">
        <f>1+0+0</f>
        <v>1</v>
      </c>
      <c r="F25" s="74">
        <f>0+0+0</f>
        <v>0</v>
      </c>
      <c r="G25" s="73">
        <f>1+0+0</f>
        <v>1</v>
      </c>
      <c r="H25" s="75">
        <f>D25-G25</f>
        <v>0</v>
      </c>
      <c r="I25" s="25"/>
      <c r="J25" s="63" t="s">
        <v>28</v>
      </c>
      <c r="K25" s="64"/>
      <c r="L25" s="26"/>
      <c r="M25" s="27">
        <f>SUM(D20:D24)+SUM(M7:M13)+SUM(M17:M24)</f>
        <v>8111</v>
      </c>
      <c r="N25" s="27">
        <f>SUM(E20:E24)+SUM(N7:N13)+SUM(N17:N24)</f>
        <v>2608</v>
      </c>
      <c r="O25" s="27">
        <f>SUM(F20:F24)+SUM(O7:O13)+SUM(O17:O24)</f>
        <v>5503</v>
      </c>
      <c r="P25" s="27">
        <f>SUM(G20:G24)+SUM(P7:P13)+SUM(P17:P24)</f>
        <v>5657</v>
      </c>
      <c r="Q25" s="27">
        <f>SUM(H20:H24)+SUM(Q7:Q13)+SUM(Q17:Q24)</f>
        <v>2454</v>
      </c>
    </row>
    <row r="26" spans="1:17" ht="6" customHeight="1">
      <c r="A26" s="28"/>
      <c r="J26" s="29"/>
      <c r="K26" s="30"/>
      <c r="L26" s="33"/>
      <c r="M26" s="34"/>
      <c r="N26" s="17"/>
      <c r="O26" s="17"/>
      <c r="P26" s="17"/>
      <c r="Q26" s="17"/>
    </row>
    <row r="27" spans="2:17" ht="32.25" customHeight="1">
      <c r="B27" s="61" t="s">
        <v>46</v>
      </c>
      <c r="C27" s="62"/>
      <c r="D27" s="62"/>
      <c r="E27" s="62"/>
      <c r="F27" s="62"/>
      <c r="G27" s="62"/>
      <c r="H27" s="62"/>
      <c r="I27" s="31"/>
      <c r="J27" s="32"/>
      <c r="K27" s="32"/>
      <c r="L27" s="32"/>
      <c r="M27" s="32"/>
      <c r="N27" s="32"/>
      <c r="O27" s="32"/>
      <c r="P27" s="32"/>
      <c r="Q27" s="32"/>
    </row>
    <row r="28" ht="10.5">
      <c r="N28" s="2"/>
    </row>
    <row r="29" spans="10:14" ht="10.5">
      <c r="J29" s="31"/>
      <c r="K29" s="31"/>
      <c r="L29" s="31"/>
      <c r="M29" s="31"/>
      <c r="N29" s="2"/>
    </row>
  </sheetData>
  <mergeCells count="31">
    <mergeCell ref="Q23:Q24"/>
    <mergeCell ref="N23:N24"/>
    <mergeCell ref="M23:M24"/>
    <mergeCell ref="O23:O24"/>
    <mergeCell ref="P23:P24"/>
    <mergeCell ref="J13:K13"/>
    <mergeCell ref="J17:K17"/>
    <mergeCell ref="J19:K19"/>
    <mergeCell ref="B27:H27"/>
    <mergeCell ref="J20:K20"/>
    <mergeCell ref="J21:K21"/>
    <mergeCell ref="J22:K22"/>
    <mergeCell ref="J25:K25"/>
    <mergeCell ref="J23:K24"/>
    <mergeCell ref="J18:K18"/>
    <mergeCell ref="P4:P5"/>
    <mergeCell ref="Q4:Q5"/>
    <mergeCell ref="J8:K8"/>
    <mergeCell ref="J7:K7"/>
    <mergeCell ref="J9:K9"/>
    <mergeCell ref="J10:K10"/>
    <mergeCell ref="J11:K11"/>
    <mergeCell ref="J12:K12"/>
    <mergeCell ref="E1:M1"/>
    <mergeCell ref="E2:M2"/>
    <mergeCell ref="A4:C5"/>
    <mergeCell ref="D4:F4"/>
    <mergeCell ref="G4:G5"/>
    <mergeCell ref="H4:H5"/>
    <mergeCell ref="I4:L5"/>
    <mergeCell ref="M4:O4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2006-11-10T03:03:13Z</cp:lastPrinted>
  <dcterms:created xsi:type="dcterms:W3CDTF">2002-11-27T02:13:52Z</dcterms:created>
  <dcterms:modified xsi:type="dcterms:W3CDTF">2008-02-01T08:16:32Z</dcterms:modified>
  <cp:category/>
  <cp:version/>
  <cp:contentType/>
  <cp:contentStatus/>
</cp:coreProperties>
</file>