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3 h13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<sst xmlns="http://schemas.openxmlformats.org/spreadsheetml/2006/main" count="93" uniqueCount="65">
  <si>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t>び５歳階級別人口</t>
  </si>
  <si>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</si>
  <si>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</si>
  <si>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</si>
  <si>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</si>
  <si>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</si>
  <si>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</si>
  <si>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</si>
  <si>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</si>
  <si>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</si>
  <si>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</si>
  <si>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</si>
  <si>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</si>
  <si>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</si>
  <si>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</si>
  <si>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</si>
  <si>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</si>
  <si>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</si>
  <si>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</si>
  <si>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</si>
  <si>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</si>
  <si>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</si>
  <si>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</si>
  <si>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</si>
  <si>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</si>
  <si>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</si>
  <si>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</si>
  <si>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</si>
  <si>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</si>
  <si>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</si>
  <si>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</si>
  <si>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</si>
  <si>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</si>
  <si>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</si>
  <si>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</si>
  <si>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</si>
  <si>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</si>
  <si>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</si>
  <si>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</si>
  <si>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</si>
  <si>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</si>
  <si>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</si>
  <si>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</si>
  <si>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</si>
  <si>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</si>
  <si>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</si>
  <si>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</si>
  <si>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市町村別､男女別及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</si>
  <si>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</si>
  <si>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</si>
  <si>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</si>
  <si>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</si>
  <si>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</si>
  <si>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</si>
  <si>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</si>
  <si>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</si>
  <si>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</si>
  <si>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</si>
  <si>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</si>
  <si>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t>注１　総数には年齢不詳を含む。
　２　平成12年は「国勢調査」、その他の年は「富山県人口移動調査」｡
　３　各年10月１日現在｡
資料　総務省統計局「国勢調査」、富山県統計調査課「富山県人口移動調査」</t>
  </si>
  <si>
    <t>平成9年</t>
  </si>
  <si>
    <t>平成10年</t>
  </si>
  <si>
    <t>平成11年</t>
  </si>
  <si>
    <t>平成12年</t>
  </si>
  <si>
    <t>平成13年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</si>
</sst>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</numFmts>
  <fonts count="10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7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showGridLines="0" tabSelected="1" workbookViewId="0" topLeftCell="A2">
      <selection activeCell="G14" sqref="G14"/>
    </sheetView>
  </sheetViews>
  <sheetFormatPr defaultColWidth="9.00390625" defaultRowHeight="15.75" customHeight="1"/>
  <cols>
    <col min="1" max="1" width="0.875" style="1" customWidth="1"/>
    <col min="2" max="2" width="8.125" style="9" customWidth="1"/>
    <col min="3" max="3" width="1.12109375" style="1" customWidth="1"/>
    <col min="4" max="4" width="5.625" style="9" customWidth="1"/>
    <col min="5" max="5" width="5.625" style="1" customWidth="1"/>
    <col min="6" max="7" width="5.75390625" style="1" customWidth="1"/>
    <col min="8" max="8" width="6.25390625" style="1" customWidth="1"/>
    <col min="9" max="10" width="5.50390625" style="1" customWidth="1"/>
    <col min="11" max="11" width="5.625" style="1" customWidth="1"/>
    <col min="12" max="12" width="5.625" style="9" customWidth="1"/>
    <col min="13" max="14" width="5.625" style="1" customWidth="1"/>
    <col min="15" max="15" width="5.375" style="37" customWidth="1"/>
    <col min="16" max="16" width="5.25390625" style="1" customWidth="1"/>
    <col min="17" max="17" width="5.875" style="1" customWidth="1"/>
    <col min="18" max="18" width="5.375" style="37" customWidth="1"/>
    <col min="19" max="19" width="5.125" style="1" customWidth="1"/>
    <col min="20" max="20" width="1.00390625" style="1" customWidth="1"/>
    <col min="21" max="21" width="0.74609375" style="1" customWidth="1"/>
    <col min="22" max="36" width="5.125" style="1" customWidth="1"/>
    <col min="37" max="37" width="6.50390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39">
        <v>13</v>
      </c>
      <c r="J1" s="48" t="s">
        <v>47</v>
      </c>
      <c r="K1" s="49"/>
      <c r="L1" s="49"/>
      <c r="M1" s="49"/>
      <c r="N1" s="49"/>
      <c r="O1" s="49"/>
      <c r="P1" s="49"/>
      <c r="Q1" s="49"/>
      <c r="R1" s="7"/>
      <c r="S1" s="7"/>
      <c r="V1" s="7"/>
      <c r="W1" s="48" t="s">
        <v>0</v>
      </c>
      <c r="X1" s="49"/>
      <c r="Y1" s="49"/>
      <c r="Z1" s="49"/>
      <c r="AA1" s="49"/>
      <c r="AB1" s="49"/>
      <c r="AC1" s="49"/>
      <c r="AD1" s="49"/>
      <c r="AE1" s="8"/>
      <c r="AG1" s="9"/>
    </row>
    <row r="2" spans="2:37" ht="16.5" customHeight="1">
      <c r="B2" s="2"/>
      <c r="C2" s="2"/>
      <c r="D2" s="2"/>
      <c r="F2" s="3"/>
      <c r="H2" s="4"/>
      <c r="J2" s="5"/>
      <c r="K2" s="6"/>
      <c r="L2" s="6"/>
      <c r="M2" s="6"/>
      <c r="N2" s="6"/>
      <c r="O2" s="6"/>
      <c r="P2" s="6"/>
      <c r="Q2" s="6"/>
      <c r="R2" s="7"/>
      <c r="S2" s="7"/>
      <c r="V2" s="7"/>
      <c r="W2" s="5"/>
      <c r="X2" s="6"/>
      <c r="Y2" s="6"/>
      <c r="Z2" s="6"/>
      <c r="AA2" s="6"/>
      <c r="AB2" s="6"/>
      <c r="AC2" s="6"/>
      <c r="AD2" s="6"/>
      <c r="AE2" s="8"/>
      <c r="AG2" s="9"/>
      <c r="AJ2" s="51" t="s">
        <v>1</v>
      </c>
      <c r="AK2" s="52"/>
    </row>
    <row r="3" spans="2:37" ht="3" customHeight="1">
      <c r="B3" s="2"/>
      <c r="C3" s="2"/>
      <c r="D3" s="2"/>
      <c r="F3" s="3"/>
      <c r="H3" s="11"/>
      <c r="J3" s="12"/>
      <c r="K3" s="7"/>
      <c r="L3" s="7"/>
      <c r="M3" s="7"/>
      <c r="N3" s="7"/>
      <c r="O3" s="7"/>
      <c r="P3" s="7"/>
      <c r="Q3" s="7"/>
      <c r="R3" s="7"/>
      <c r="S3" s="7"/>
      <c r="V3" s="7"/>
      <c r="W3" s="7"/>
      <c r="X3" s="7"/>
      <c r="Y3" s="7"/>
      <c r="Z3" s="7"/>
      <c r="AA3" s="7"/>
      <c r="AB3" s="7"/>
      <c r="AC3" s="7"/>
      <c r="AD3" s="8"/>
      <c r="AE3" s="8"/>
      <c r="AG3" s="9"/>
      <c r="AJ3" s="10"/>
      <c r="AK3" s="13"/>
    </row>
    <row r="4" spans="1:37" s="9" customFormat="1" ht="17.25" customHeight="1">
      <c r="A4" s="42" t="s">
        <v>48</v>
      </c>
      <c r="B4" s="42"/>
      <c r="C4" s="43"/>
      <c r="D4" s="46" t="s">
        <v>49</v>
      </c>
      <c r="E4" s="47"/>
      <c r="F4" s="46" t="s">
        <v>50</v>
      </c>
      <c r="G4" s="47"/>
      <c r="H4" s="46" t="s">
        <v>51</v>
      </c>
      <c r="I4" s="47"/>
      <c r="J4" s="46" t="s">
        <v>52</v>
      </c>
      <c r="K4" s="47"/>
      <c r="L4" s="46" t="s">
        <v>53</v>
      </c>
      <c r="M4" s="47"/>
      <c r="N4" s="46" t="s">
        <v>54</v>
      </c>
      <c r="O4" s="47"/>
      <c r="P4" s="46" t="s">
        <v>55</v>
      </c>
      <c r="Q4" s="47"/>
      <c r="R4" s="46" t="s">
        <v>56</v>
      </c>
      <c r="S4" s="50"/>
      <c r="V4" s="50" t="s">
        <v>2</v>
      </c>
      <c r="W4" s="47"/>
      <c r="X4" s="46" t="s">
        <v>3</v>
      </c>
      <c r="Y4" s="47"/>
      <c r="Z4" s="46" t="s">
        <v>4</v>
      </c>
      <c r="AA4" s="47"/>
      <c r="AB4" s="46" t="s">
        <v>5</v>
      </c>
      <c r="AC4" s="47"/>
      <c r="AD4" s="46" t="s">
        <v>6</v>
      </c>
      <c r="AE4" s="47"/>
      <c r="AF4" s="46" t="s">
        <v>7</v>
      </c>
      <c r="AG4" s="47"/>
      <c r="AH4" s="46" t="s">
        <v>8</v>
      </c>
      <c r="AI4" s="47"/>
      <c r="AJ4" s="46" t="s">
        <v>9</v>
      </c>
      <c r="AK4" s="50"/>
    </row>
    <row r="5" spans="1:37" ht="23.25" customHeight="1">
      <c r="A5" s="44"/>
      <c r="B5" s="44"/>
      <c r="C5" s="45"/>
      <c r="D5" s="16" t="s">
        <v>57</v>
      </c>
      <c r="E5" s="17" t="s">
        <v>58</v>
      </c>
      <c r="F5" s="16" t="s">
        <v>57</v>
      </c>
      <c r="G5" s="17" t="s">
        <v>58</v>
      </c>
      <c r="H5" s="16" t="s">
        <v>57</v>
      </c>
      <c r="I5" s="17" t="s">
        <v>58</v>
      </c>
      <c r="J5" s="16" t="s">
        <v>57</v>
      </c>
      <c r="K5" s="17" t="s">
        <v>58</v>
      </c>
      <c r="L5" s="16" t="s">
        <v>57</v>
      </c>
      <c r="M5" s="17" t="s">
        <v>58</v>
      </c>
      <c r="N5" s="16" t="s">
        <v>57</v>
      </c>
      <c r="O5" s="17" t="s">
        <v>58</v>
      </c>
      <c r="P5" s="16" t="s">
        <v>57</v>
      </c>
      <c r="Q5" s="17" t="s">
        <v>58</v>
      </c>
      <c r="R5" s="16" t="s">
        <v>57</v>
      </c>
      <c r="S5" s="18" t="s">
        <v>58</v>
      </c>
      <c r="V5" s="17" t="s">
        <v>10</v>
      </c>
      <c r="W5" s="17" t="s">
        <v>11</v>
      </c>
      <c r="X5" s="16" t="s">
        <v>10</v>
      </c>
      <c r="Y5" s="17" t="s">
        <v>11</v>
      </c>
      <c r="Z5" s="16" t="s">
        <v>10</v>
      </c>
      <c r="AA5" s="17" t="s">
        <v>11</v>
      </c>
      <c r="AB5" s="16" t="s">
        <v>10</v>
      </c>
      <c r="AC5" s="17" t="s">
        <v>11</v>
      </c>
      <c r="AD5" s="16" t="s">
        <v>10</v>
      </c>
      <c r="AE5" s="17" t="s">
        <v>11</v>
      </c>
      <c r="AF5" s="16" t="s">
        <v>10</v>
      </c>
      <c r="AG5" s="17" t="s">
        <v>11</v>
      </c>
      <c r="AH5" s="16" t="s">
        <v>10</v>
      </c>
      <c r="AI5" s="17" t="s">
        <v>11</v>
      </c>
      <c r="AJ5" s="16" t="s">
        <v>10</v>
      </c>
      <c r="AK5" s="18" t="s">
        <v>11</v>
      </c>
    </row>
    <row r="6" spans="2:37" ht="3" customHeight="1">
      <c r="B6" s="14"/>
      <c r="C6" s="15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s="3" customFormat="1" ht="12.75" customHeight="1">
      <c r="B7" s="19" t="s">
        <v>60</v>
      </c>
      <c r="C7" s="20"/>
      <c r="D7" s="21">
        <v>542896</v>
      </c>
      <c r="E7" s="21">
        <v>583296</v>
      </c>
      <c r="F7" s="21">
        <v>25887</v>
      </c>
      <c r="G7" s="21">
        <v>24731</v>
      </c>
      <c r="H7" s="21">
        <v>26942</v>
      </c>
      <c r="I7" s="21">
        <v>25536</v>
      </c>
      <c r="J7" s="21">
        <v>31629</v>
      </c>
      <c r="K7" s="21">
        <v>30239</v>
      </c>
      <c r="L7" s="21">
        <v>35901</v>
      </c>
      <c r="M7" s="21">
        <v>34127</v>
      </c>
      <c r="N7" s="21">
        <v>35879</v>
      </c>
      <c r="O7" s="21">
        <v>34556</v>
      </c>
      <c r="P7" s="21">
        <v>38046</v>
      </c>
      <c r="Q7" s="21">
        <v>37648</v>
      </c>
      <c r="R7" s="21">
        <v>32438</v>
      </c>
      <c r="S7" s="21">
        <v>32397</v>
      </c>
      <c r="V7" s="22">
        <v>31765</v>
      </c>
      <c r="W7" s="21">
        <v>31913</v>
      </c>
      <c r="X7" s="21">
        <v>35024</v>
      </c>
      <c r="Y7" s="21">
        <v>35752</v>
      </c>
      <c r="Z7" s="21">
        <v>49240</v>
      </c>
      <c r="AA7" s="21">
        <v>49084</v>
      </c>
      <c r="AB7" s="21">
        <v>41627</v>
      </c>
      <c r="AC7" s="21">
        <v>42415</v>
      </c>
      <c r="AD7" s="21">
        <v>36466</v>
      </c>
      <c r="AE7" s="21">
        <v>38291</v>
      </c>
      <c r="AF7" s="21">
        <v>34355</v>
      </c>
      <c r="AG7" s="21">
        <v>39096</v>
      </c>
      <c r="AH7" s="21">
        <v>31542</v>
      </c>
      <c r="AI7" s="21">
        <v>37222</v>
      </c>
      <c r="AJ7" s="21">
        <v>56071</v>
      </c>
      <c r="AK7" s="21">
        <v>90252</v>
      </c>
    </row>
    <row r="8" spans="1:37" s="3" customFormat="1" ht="12.75" customHeight="1">
      <c r="A8" s="1"/>
      <c r="B8" s="19" t="s">
        <v>61</v>
      </c>
      <c r="C8" s="23"/>
      <c r="D8" s="24">
        <v>542946</v>
      </c>
      <c r="E8" s="24">
        <v>583390</v>
      </c>
      <c r="F8" s="24">
        <v>26141</v>
      </c>
      <c r="G8" s="24">
        <v>24939</v>
      </c>
      <c r="H8" s="24">
        <v>26406</v>
      </c>
      <c r="I8" s="24">
        <v>25048</v>
      </c>
      <c r="J8" s="24">
        <v>30508</v>
      </c>
      <c r="K8" s="24">
        <v>29445</v>
      </c>
      <c r="L8" s="24">
        <v>34630</v>
      </c>
      <c r="M8" s="24">
        <v>32916</v>
      </c>
      <c r="N8" s="24">
        <v>35140</v>
      </c>
      <c r="O8" s="24">
        <v>33451</v>
      </c>
      <c r="P8" s="24">
        <v>39318</v>
      </c>
      <c r="Q8" s="24">
        <v>38158</v>
      </c>
      <c r="R8" s="24">
        <v>32942</v>
      </c>
      <c r="S8" s="24">
        <v>33136</v>
      </c>
      <c r="V8" s="25">
        <v>32089</v>
      </c>
      <c r="W8" s="25">
        <v>32070</v>
      </c>
      <c r="X8" s="25">
        <v>33569</v>
      </c>
      <c r="Y8" s="25">
        <v>34358</v>
      </c>
      <c r="Z8" s="25">
        <v>45526</v>
      </c>
      <c r="AA8" s="25">
        <v>45651</v>
      </c>
      <c r="AB8" s="25">
        <v>44848</v>
      </c>
      <c r="AC8" s="25">
        <v>45254</v>
      </c>
      <c r="AD8" s="25">
        <v>37723</v>
      </c>
      <c r="AE8" s="25">
        <v>39556</v>
      </c>
      <c r="AF8" s="25">
        <v>33414</v>
      </c>
      <c r="AG8" s="25">
        <v>37741</v>
      </c>
      <c r="AH8" s="25">
        <v>32024</v>
      </c>
      <c r="AI8" s="25">
        <v>38121</v>
      </c>
      <c r="AJ8" s="25">
        <v>58584</v>
      </c>
      <c r="AK8" s="25">
        <v>93509</v>
      </c>
    </row>
    <row r="9" spans="1:37" s="3" customFormat="1" ht="12.75" customHeight="1">
      <c r="A9" s="1"/>
      <c r="B9" s="19" t="s">
        <v>62</v>
      </c>
      <c r="C9" s="23"/>
      <c r="D9" s="24">
        <v>542351</v>
      </c>
      <c r="E9" s="24">
        <v>582826</v>
      </c>
      <c r="F9" s="24">
        <v>26266</v>
      </c>
      <c r="G9" s="24">
        <v>24960</v>
      </c>
      <c r="H9" s="24">
        <v>26020</v>
      </c>
      <c r="I9" s="24">
        <v>24825</v>
      </c>
      <c r="J9" s="24">
        <v>29433</v>
      </c>
      <c r="K9" s="24">
        <v>28301</v>
      </c>
      <c r="L9" s="24">
        <v>33748</v>
      </c>
      <c r="M9" s="24">
        <v>31921</v>
      </c>
      <c r="N9" s="24">
        <v>34226</v>
      </c>
      <c r="O9" s="24">
        <v>32512</v>
      </c>
      <c r="P9" s="24">
        <v>39389</v>
      </c>
      <c r="Q9" s="24">
        <v>38403</v>
      </c>
      <c r="R9" s="24">
        <v>34006</v>
      </c>
      <c r="S9" s="24">
        <v>33838</v>
      </c>
      <c r="T9" s="24"/>
      <c r="U9" s="24"/>
      <c r="V9" s="24">
        <v>32142</v>
      </c>
      <c r="W9" s="24">
        <v>31870</v>
      </c>
      <c r="X9" s="24">
        <v>32990</v>
      </c>
      <c r="Y9" s="24">
        <v>33763</v>
      </c>
      <c r="Z9" s="24">
        <v>41307</v>
      </c>
      <c r="AA9" s="24">
        <v>41837</v>
      </c>
      <c r="AB9" s="24">
        <v>47345</v>
      </c>
      <c r="AC9" s="24">
        <v>47271</v>
      </c>
      <c r="AD9" s="24">
        <v>39826</v>
      </c>
      <c r="AE9" s="24">
        <v>41817</v>
      </c>
      <c r="AF9" s="24">
        <v>32689</v>
      </c>
      <c r="AG9" s="24">
        <v>36590</v>
      </c>
      <c r="AH9" s="24">
        <v>31928</v>
      </c>
      <c r="AI9" s="24">
        <v>38079</v>
      </c>
      <c r="AJ9" s="24">
        <v>60952</v>
      </c>
      <c r="AK9" s="21">
        <v>96839</v>
      </c>
    </row>
    <row r="10" spans="1:37" s="3" customFormat="1" ht="12.75" customHeight="1">
      <c r="A10" s="1"/>
      <c r="B10" s="19" t="s">
        <v>63</v>
      </c>
      <c r="C10" s="23"/>
      <c r="D10" s="24">
        <v>540212</v>
      </c>
      <c r="E10" s="24">
        <v>580639</v>
      </c>
      <c r="F10" s="24">
        <v>25928</v>
      </c>
      <c r="G10" s="24">
        <v>24606</v>
      </c>
      <c r="H10" s="24">
        <v>25988</v>
      </c>
      <c r="I10" s="24">
        <v>24851</v>
      </c>
      <c r="J10" s="24">
        <v>28542</v>
      </c>
      <c r="K10" s="24">
        <v>27264</v>
      </c>
      <c r="L10" s="24">
        <v>30626</v>
      </c>
      <c r="M10" s="24">
        <v>28994</v>
      </c>
      <c r="N10" s="24">
        <v>32118</v>
      </c>
      <c r="O10" s="24">
        <v>30356</v>
      </c>
      <c r="P10" s="24">
        <v>41556</v>
      </c>
      <c r="Q10" s="24">
        <v>40033</v>
      </c>
      <c r="R10" s="24">
        <v>34976</v>
      </c>
      <c r="S10" s="24">
        <v>34256</v>
      </c>
      <c r="T10" s="24"/>
      <c r="U10" s="24"/>
      <c r="V10" s="24">
        <v>32260</v>
      </c>
      <c r="W10" s="24">
        <v>32405</v>
      </c>
      <c r="X10" s="24">
        <v>32246</v>
      </c>
      <c r="Y10" s="24">
        <v>32633</v>
      </c>
      <c r="Z10" s="24">
        <v>38426</v>
      </c>
      <c r="AA10" s="24">
        <v>39106</v>
      </c>
      <c r="AB10" s="24">
        <v>50206</v>
      </c>
      <c r="AC10" s="24">
        <v>50426</v>
      </c>
      <c r="AD10" s="24">
        <v>39207</v>
      </c>
      <c r="AE10" s="24">
        <v>40979</v>
      </c>
      <c r="AF10" s="24">
        <v>32989</v>
      </c>
      <c r="AG10" s="24">
        <v>36743</v>
      </c>
      <c r="AH10" s="24">
        <v>31599</v>
      </c>
      <c r="AI10" s="24">
        <v>37844</v>
      </c>
      <c r="AJ10" s="24">
        <v>63260</v>
      </c>
      <c r="AK10" s="21">
        <v>100030</v>
      </c>
    </row>
    <row r="11" spans="1:38" s="58" customFormat="1" ht="12.75" customHeight="1">
      <c r="A11" s="38"/>
      <c r="B11" s="53" t="s">
        <v>64</v>
      </c>
      <c r="C11" s="54"/>
      <c r="D11" s="55">
        <f>SUM(D13:D56)</f>
        <v>539802</v>
      </c>
      <c r="E11" s="55">
        <f aca="true" t="shared" si="0" ref="E11:AK11">SUM(E13:E56)</f>
        <v>580518</v>
      </c>
      <c r="F11" s="55">
        <f t="shared" si="0"/>
        <v>25900</v>
      </c>
      <c r="G11" s="55">
        <f t="shared" si="0"/>
        <v>24537</v>
      </c>
      <c r="H11" s="55">
        <f t="shared" si="0"/>
        <v>26050</v>
      </c>
      <c r="I11" s="55">
        <f t="shared" si="0"/>
        <v>24858</v>
      </c>
      <c r="J11" s="55">
        <f t="shared" si="0"/>
        <v>27680</v>
      </c>
      <c r="K11" s="55">
        <f t="shared" si="0"/>
        <v>26292</v>
      </c>
      <c r="L11" s="55">
        <f t="shared" si="0"/>
        <v>31246</v>
      </c>
      <c r="M11" s="55">
        <f t="shared" si="0"/>
        <v>29910</v>
      </c>
      <c r="N11" s="55">
        <f t="shared" si="0"/>
        <v>29153</v>
      </c>
      <c r="O11" s="55">
        <f t="shared" si="0"/>
        <v>27697</v>
      </c>
      <c r="P11" s="55">
        <f t="shared" si="0"/>
        <v>41121</v>
      </c>
      <c r="Q11" s="55">
        <f t="shared" si="0"/>
        <v>39240</v>
      </c>
      <c r="R11" s="55">
        <f t="shared" si="0"/>
        <v>37630</v>
      </c>
      <c r="S11" s="55">
        <f t="shared" si="0"/>
        <v>36695</v>
      </c>
      <c r="T11" s="55"/>
      <c r="U11" s="55"/>
      <c r="V11" s="55">
        <f t="shared" si="0"/>
        <v>31429</v>
      </c>
      <c r="W11" s="55">
        <f t="shared" si="0"/>
        <v>31349</v>
      </c>
      <c r="X11" s="55">
        <f t="shared" si="0"/>
        <v>31818</v>
      </c>
      <c r="Y11" s="55">
        <f t="shared" si="0"/>
        <v>32364</v>
      </c>
      <c r="Z11" s="55">
        <f t="shared" si="0"/>
        <v>36628</v>
      </c>
      <c r="AA11" s="55">
        <f t="shared" si="0"/>
        <v>37217</v>
      </c>
      <c r="AB11" s="55">
        <f t="shared" si="0"/>
        <v>52301</v>
      </c>
      <c r="AC11" s="55">
        <f t="shared" si="0"/>
        <v>52711</v>
      </c>
      <c r="AD11" s="55">
        <f t="shared" si="0"/>
        <v>37206</v>
      </c>
      <c r="AE11" s="55">
        <f t="shared" si="0"/>
        <v>39016</v>
      </c>
      <c r="AF11" s="55">
        <f t="shared" si="0"/>
        <v>33373</v>
      </c>
      <c r="AG11" s="55">
        <f t="shared" si="0"/>
        <v>36340</v>
      </c>
      <c r="AH11" s="55">
        <f t="shared" si="0"/>
        <v>31943</v>
      </c>
      <c r="AI11" s="55">
        <f t="shared" si="0"/>
        <v>38402</v>
      </c>
      <c r="AJ11" s="55">
        <f t="shared" si="0"/>
        <v>66039</v>
      </c>
      <c r="AK11" s="56">
        <f t="shared" si="0"/>
        <v>103777</v>
      </c>
      <c r="AL11" s="57">
        <f>SUM(F11:AK11)</f>
        <v>1119922</v>
      </c>
    </row>
    <row r="12" spans="2:38" s="3" customFormat="1" ht="6.75" customHeight="1">
      <c r="B12" s="19"/>
      <c r="C12" s="20"/>
      <c r="D12" s="2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V12" s="22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6">
        <f>SUM(F12:AK12)</f>
        <v>0</v>
      </c>
    </row>
    <row r="13" spans="2:39" s="3" customFormat="1" ht="12.75" customHeight="1">
      <c r="B13" s="19" t="s">
        <v>12</v>
      </c>
      <c r="C13" s="20"/>
      <c r="D13" s="24">
        <v>158089</v>
      </c>
      <c r="E13" s="24">
        <v>167942</v>
      </c>
      <c r="F13" s="21">
        <v>7839</v>
      </c>
      <c r="G13" s="21">
        <v>7319</v>
      </c>
      <c r="H13" s="21">
        <v>7300</v>
      </c>
      <c r="I13" s="21">
        <v>7168</v>
      </c>
      <c r="J13" s="21">
        <v>7631</v>
      </c>
      <c r="K13" s="21">
        <v>7294</v>
      </c>
      <c r="L13" s="21">
        <v>8983</v>
      </c>
      <c r="M13" s="21">
        <v>8460</v>
      </c>
      <c r="N13" s="21">
        <v>10510</v>
      </c>
      <c r="O13" s="21">
        <v>9393</v>
      </c>
      <c r="P13" s="21">
        <v>13025</v>
      </c>
      <c r="Q13" s="21">
        <v>12624</v>
      </c>
      <c r="R13" s="21">
        <v>12157</v>
      </c>
      <c r="S13" s="21">
        <v>11446</v>
      </c>
      <c r="V13" s="22">
        <v>9674</v>
      </c>
      <c r="W13" s="21">
        <v>9526</v>
      </c>
      <c r="X13" s="21">
        <v>9151</v>
      </c>
      <c r="Y13" s="21">
        <v>9335</v>
      </c>
      <c r="Z13" s="21">
        <v>10335</v>
      </c>
      <c r="AA13" s="21">
        <v>10566</v>
      </c>
      <c r="AB13" s="21">
        <v>14614</v>
      </c>
      <c r="AC13" s="21">
        <v>15196</v>
      </c>
      <c r="AD13" s="21">
        <v>10955</v>
      </c>
      <c r="AE13" s="21">
        <v>11678</v>
      </c>
      <c r="AF13" s="21">
        <v>9865</v>
      </c>
      <c r="AG13" s="21">
        <v>10491</v>
      </c>
      <c r="AH13" s="21">
        <v>8815</v>
      </c>
      <c r="AI13" s="21">
        <v>10443</v>
      </c>
      <c r="AJ13" s="21">
        <v>17031</v>
      </c>
      <c r="AK13" s="21">
        <v>26932</v>
      </c>
      <c r="AL13" s="26">
        <f>SUM(F13:AK13)</f>
        <v>325756</v>
      </c>
      <c r="AM13" s="26"/>
    </row>
    <row r="14" spans="2:38" s="3" customFormat="1" ht="12.75" customHeight="1">
      <c r="B14" s="19" t="s">
        <v>13</v>
      </c>
      <c r="C14" s="20"/>
      <c r="D14" s="24">
        <v>82175</v>
      </c>
      <c r="E14" s="24">
        <v>89468</v>
      </c>
      <c r="F14" s="21">
        <v>3921</v>
      </c>
      <c r="G14" s="21">
        <v>3725</v>
      </c>
      <c r="H14" s="21">
        <v>3868</v>
      </c>
      <c r="I14" s="21">
        <v>3713</v>
      </c>
      <c r="J14" s="21">
        <v>4094</v>
      </c>
      <c r="K14" s="21">
        <v>3915</v>
      </c>
      <c r="L14" s="21">
        <v>4568</v>
      </c>
      <c r="M14" s="21">
        <v>4538</v>
      </c>
      <c r="N14" s="21">
        <v>4008</v>
      </c>
      <c r="O14" s="21">
        <v>4032</v>
      </c>
      <c r="P14" s="21">
        <v>6411</v>
      </c>
      <c r="Q14" s="21">
        <v>6014</v>
      </c>
      <c r="R14" s="21">
        <v>5670</v>
      </c>
      <c r="S14" s="21">
        <v>5792</v>
      </c>
      <c r="V14" s="22">
        <v>4871</v>
      </c>
      <c r="W14" s="21">
        <v>4697</v>
      </c>
      <c r="X14" s="21">
        <v>4667</v>
      </c>
      <c r="Y14" s="21">
        <v>4929</v>
      </c>
      <c r="Z14" s="21">
        <v>5362</v>
      </c>
      <c r="AA14" s="21">
        <v>5676</v>
      </c>
      <c r="AB14" s="21">
        <v>8284</v>
      </c>
      <c r="AC14" s="21">
        <v>8588</v>
      </c>
      <c r="AD14" s="21">
        <v>5962</v>
      </c>
      <c r="AE14" s="21">
        <v>6359</v>
      </c>
      <c r="AF14" s="21">
        <v>5375</v>
      </c>
      <c r="AG14" s="21">
        <v>5809</v>
      </c>
      <c r="AH14" s="21">
        <v>4946</v>
      </c>
      <c r="AI14" s="21">
        <v>5890</v>
      </c>
      <c r="AJ14" s="21">
        <f>15047-4946</f>
        <v>10101</v>
      </c>
      <c r="AK14" s="21">
        <f>21645-5890</f>
        <v>15755</v>
      </c>
      <c r="AL14" s="26">
        <f>SUM(F14:AK14)</f>
        <v>171540</v>
      </c>
    </row>
    <row r="15" spans="2:38" s="3" customFormat="1" ht="12.75" customHeight="1">
      <c r="B15" s="19" t="s">
        <v>14</v>
      </c>
      <c r="C15" s="20"/>
      <c r="D15" s="24">
        <v>17962</v>
      </c>
      <c r="E15" s="24">
        <v>19366</v>
      </c>
      <c r="F15" s="21">
        <v>891</v>
      </c>
      <c r="G15" s="27">
        <v>872</v>
      </c>
      <c r="H15" s="21">
        <v>917</v>
      </c>
      <c r="I15" s="21">
        <v>844</v>
      </c>
      <c r="J15" s="21">
        <v>873</v>
      </c>
      <c r="K15" s="21">
        <v>860</v>
      </c>
      <c r="L15" s="21">
        <v>1085</v>
      </c>
      <c r="M15" s="21">
        <v>951</v>
      </c>
      <c r="N15" s="21">
        <v>869</v>
      </c>
      <c r="O15" s="21">
        <v>815</v>
      </c>
      <c r="P15" s="21">
        <v>1369</v>
      </c>
      <c r="Q15" s="21">
        <v>1207</v>
      </c>
      <c r="R15" s="21">
        <v>1195</v>
      </c>
      <c r="S15" s="21">
        <v>1155</v>
      </c>
      <c r="V15" s="22">
        <v>1041</v>
      </c>
      <c r="W15" s="21">
        <v>1042</v>
      </c>
      <c r="X15" s="21">
        <v>1030</v>
      </c>
      <c r="Y15" s="21">
        <v>960</v>
      </c>
      <c r="Z15" s="21">
        <v>1149</v>
      </c>
      <c r="AA15" s="21">
        <v>1185</v>
      </c>
      <c r="AB15" s="27">
        <v>1725</v>
      </c>
      <c r="AC15" s="21">
        <v>1807</v>
      </c>
      <c r="AD15" s="21">
        <v>1315</v>
      </c>
      <c r="AE15" s="21">
        <v>1337</v>
      </c>
      <c r="AF15" s="21">
        <v>1148</v>
      </c>
      <c r="AG15" s="21">
        <v>1270</v>
      </c>
      <c r="AH15" s="21">
        <v>1134</v>
      </c>
      <c r="AI15" s="21">
        <v>1357</v>
      </c>
      <c r="AJ15" s="21">
        <f>3355-1134</f>
        <v>2221</v>
      </c>
      <c r="AK15" s="21">
        <f>5061-1357</f>
        <v>3704</v>
      </c>
      <c r="AL15" s="26">
        <f aca="true" t="shared" si="1" ref="AL15:AL57">SUM(F15:AK15)</f>
        <v>37328</v>
      </c>
    </row>
    <row r="16" spans="2:38" s="3" customFormat="1" ht="12.75" customHeight="1">
      <c r="B16" s="19" t="s">
        <v>15</v>
      </c>
      <c r="C16" s="20"/>
      <c r="D16" s="24">
        <v>22563</v>
      </c>
      <c r="E16" s="24">
        <v>24329</v>
      </c>
      <c r="F16" s="21">
        <v>1077</v>
      </c>
      <c r="G16" s="21">
        <v>922</v>
      </c>
      <c r="H16" s="21">
        <v>1077</v>
      </c>
      <c r="I16" s="21">
        <v>1019</v>
      </c>
      <c r="J16" s="21">
        <v>1115</v>
      </c>
      <c r="K16" s="21">
        <v>1020</v>
      </c>
      <c r="L16" s="21">
        <v>1248</v>
      </c>
      <c r="M16" s="21">
        <v>1215</v>
      </c>
      <c r="N16" s="21">
        <v>1153</v>
      </c>
      <c r="O16" s="21">
        <v>1074</v>
      </c>
      <c r="P16" s="21">
        <v>1722</v>
      </c>
      <c r="Q16" s="21">
        <v>1678</v>
      </c>
      <c r="R16" s="21">
        <v>1687</v>
      </c>
      <c r="S16" s="21">
        <v>1522</v>
      </c>
      <c r="V16" s="22">
        <v>1270</v>
      </c>
      <c r="W16" s="21">
        <v>1290</v>
      </c>
      <c r="X16" s="21">
        <v>1238</v>
      </c>
      <c r="Y16" s="21">
        <v>1195</v>
      </c>
      <c r="Z16" s="21">
        <v>1552</v>
      </c>
      <c r="AA16" s="21">
        <v>1470</v>
      </c>
      <c r="AB16" s="21">
        <v>2184</v>
      </c>
      <c r="AC16" s="21">
        <v>2241</v>
      </c>
      <c r="AD16" s="21">
        <v>1606</v>
      </c>
      <c r="AE16" s="21">
        <v>1721</v>
      </c>
      <c r="AF16" s="21">
        <v>1480</v>
      </c>
      <c r="AG16" s="21">
        <v>1645</v>
      </c>
      <c r="AH16" s="21">
        <v>1431</v>
      </c>
      <c r="AI16" s="21">
        <v>1657</v>
      </c>
      <c r="AJ16" s="21">
        <f>4154-1431</f>
        <v>2723</v>
      </c>
      <c r="AK16" s="21">
        <f>6317-1657</f>
        <v>4660</v>
      </c>
      <c r="AL16" s="26">
        <f t="shared" si="1"/>
        <v>46892</v>
      </c>
    </row>
    <row r="17" spans="2:38" s="3" customFormat="1" ht="6.75" customHeight="1">
      <c r="B17" s="19"/>
      <c r="C17" s="20"/>
      <c r="D17" s="24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V17" s="22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6">
        <f t="shared" si="1"/>
        <v>0</v>
      </c>
    </row>
    <row r="18" spans="2:38" s="3" customFormat="1" ht="12.75" customHeight="1">
      <c r="B18" s="19" t="s">
        <v>16</v>
      </c>
      <c r="C18" s="20"/>
      <c r="D18" s="24">
        <v>26688</v>
      </c>
      <c r="E18" s="24">
        <v>29537</v>
      </c>
      <c r="F18" s="21">
        <v>1061</v>
      </c>
      <c r="G18" s="21">
        <v>1093</v>
      </c>
      <c r="H18" s="21">
        <v>1209</v>
      </c>
      <c r="I18" s="21">
        <v>1166</v>
      </c>
      <c r="J18" s="21">
        <v>1420</v>
      </c>
      <c r="K18" s="21">
        <v>1302</v>
      </c>
      <c r="L18" s="21">
        <v>1539</v>
      </c>
      <c r="M18" s="21">
        <v>1460</v>
      </c>
      <c r="N18" s="21">
        <v>1082</v>
      </c>
      <c r="O18" s="21">
        <v>1135</v>
      </c>
      <c r="P18" s="21">
        <v>1826</v>
      </c>
      <c r="Q18" s="21">
        <v>1730</v>
      </c>
      <c r="R18" s="21">
        <v>1538</v>
      </c>
      <c r="S18" s="21">
        <v>1507</v>
      </c>
      <c r="V18" s="22">
        <v>1346</v>
      </c>
      <c r="W18" s="21">
        <v>1422</v>
      </c>
      <c r="X18" s="21">
        <v>1579</v>
      </c>
      <c r="Y18" s="21">
        <v>1690</v>
      </c>
      <c r="Z18" s="21">
        <v>1940</v>
      </c>
      <c r="AA18" s="21">
        <v>1944</v>
      </c>
      <c r="AB18" s="21">
        <v>2783</v>
      </c>
      <c r="AC18" s="21">
        <v>2739</v>
      </c>
      <c r="AD18" s="21">
        <v>1878</v>
      </c>
      <c r="AE18" s="21">
        <v>1977</v>
      </c>
      <c r="AF18" s="21">
        <v>1607</v>
      </c>
      <c r="AG18" s="21">
        <v>1902</v>
      </c>
      <c r="AH18" s="21">
        <v>1824</v>
      </c>
      <c r="AI18" s="21">
        <v>2284</v>
      </c>
      <c r="AJ18" s="21">
        <f>5879-1824</f>
        <v>4055</v>
      </c>
      <c r="AK18" s="21">
        <f>8468-2284</f>
        <v>6184</v>
      </c>
      <c r="AL18" s="26">
        <f t="shared" si="1"/>
        <v>56222</v>
      </c>
    </row>
    <row r="19" spans="2:38" s="3" customFormat="1" ht="12.75" customHeight="1">
      <c r="B19" s="19" t="s">
        <v>17</v>
      </c>
      <c r="C19" s="20"/>
      <c r="D19" s="24">
        <v>16136</v>
      </c>
      <c r="E19" s="24">
        <v>17429</v>
      </c>
      <c r="F19" s="21">
        <v>942</v>
      </c>
      <c r="G19" s="21">
        <v>834</v>
      </c>
      <c r="H19" s="21">
        <v>864</v>
      </c>
      <c r="I19" s="21">
        <v>794</v>
      </c>
      <c r="J19" s="21">
        <v>839</v>
      </c>
      <c r="K19" s="21">
        <v>793</v>
      </c>
      <c r="L19" s="21">
        <v>922</v>
      </c>
      <c r="M19" s="21">
        <v>837</v>
      </c>
      <c r="N19" s="21">
        <v>822</v>
      </c>
      <c r="O19" s="21">
        <v>836</v>
      </c>
      <c r="P19" s="21">
        <v>1277</v>
      </c>
      <c r="Q19" s="21">
        <v>1196</v>
      </c>
      <c r="R19" s="21">
        <v>1274</v>
      </c>
      <c r="S19" s="21">
        <v>1236</v>
      </c>
      <c r="V19" s="22">
        <v>965</v>
      </c>
      <c r="W19" s="21">
        <v>983</v>
      </c>
      <c r="X19" s="21">
        <v>993</v>
      </c>
      <c r="Y19" s="21">
        <v>929</v>
      </c>
      <c r="Z19" s="21">
        <v>996</v>
      </c>
      <c r="AA19" s="21">
        <v>1077</v>
      </c>
      <c r="AB19" s="21">
        <v>1518</v>
      </c>
      <c r="AC19" s="21">
        <v>1519</v>
      </c>
      <c r="AD19" s="21">
        <v>1033</v>
      </c>
      <c r="AE19" s="21">
        <v>1184</v>
      </c>
      <c r="AF19" s="21">
        <v>992</v>
      </c>
      <c r="AG19" s="21">
        <v>1056</v>
      </c>
      <c r="AH19" s="21">
        <v>895</v>
      </c>
      <c r="AI19" s="21">
        <v>1145</v>
      </c>
      <c r="AJ19" s="21">
        <f>2699-895</f>
        <v>1804</v>
      </c>
      <c r="AK19" s="21">
        <f>4155-1145</f>
        <v>3010</v>
      </c>
      <c r="AL19" s="26">
        <f t="shared" si="1"/>
        <v>33565</v>
      </c>
    </row>
    <row r="20" spans="2:38" s="3" customFormat="1" ht="12.75" customHeight="1">
      <c r="B20" s="19" t="s">
        <v>18</v>
      </c>
      <c r="C20" s="20"/>
      <c r="D20" s="24">
        <v>17764</v>
      </c>
      <c r="E20" s="24">
        <v>18854</v>
      </c>
      <c r="F20" s="21">
        <v>864</v>
      </c>
      <c r="G20" s="21">
        <v>786</v>
      </c>
      <c r="H20" s="21">
        <v>856</v>
      </c>
      <c r="I20" s="21">
        <v>831</v>
      </c>
      <c r="J20" s="21">
        <v>939</v>
      </c>
      <c r="K20" s="21">
        <v>946</v>
      </c>
      <c r="L20" s="21">
        <v>1010</v>
      </c>
      <c r="M20" s="21">
        <v>987</v>
      </c>
      <c r="N20" s="21">
        <v>866</v>
      </c>
      <c r="O20" s="21">
        <v>776</v>
      </c>
      <c r="P20" s="21">
        <v>1476</v>
      </c>
      <c r="Q20" s="21">
        <v>1286</v>
      </c>
      <c r="R20" s="21">
        <v>1269</v>
      </c>
      <c r="S20" s="21">
        <v>1207</v>
      </c>
      <c r="V20" s="22">
        <v>1112</v>
      </c>
      <c r="W20" s="21">
        <v>1065</v>
      </c>
      <c r="X20" s="21">
        <v>1091</v>
      </c>
      <c r="Y20" s="21">
        <v>1084</v>
      </c>
      <c r="Z20" s="21">
        <v>1192</v>
      </c>
      <c r="AA20" s="21">
        <v>1179</v>
      </c>
      <c r="AB20" s="21">
        <v>1630</v>
      </c>
      <c r="AC20" s="21">
        <v>1628</v>
      </c>
      <c r="AD20" s="21">
        <v>1159</v>
      </c>
      <c r="AE20" s="21">
        <v>1262</v>
      </c>
      <c r="AF20" s="21">
        <v>1083</v>
      </c>
      <c r="AG20" s="21">
        <v>1196</v>
      </c>
      <c r="AH20" s="21">
        <v>1052</v>
      </c>
      <c r="AI20" s="21">
        <v>1194</v>
      </c>
      <c r="AJ20" s="21">
        <f>3217-1052</f>
        <v>2165</v>
      </c>
      <c r="AK20" s="21">
        <f>4621-1194</f>
        <v>3427</v>
      </c>
      <c r="AL20" s="26">
        <f t="shared" si="1"/>
        <v>36618</v>
      </c>
    </row>
    <row r="21" spans="2:38" s="3" customFormat="1" ht="12.75" customHeight="1">
      <c r="B21" s="19" t="s">
        <v>19</v>
      </c>
      <c r="C21" s="20"/>
      <c r="D21" s="24">
        <v>19696</v>
      </c>
      <c r="E21" s="24">
        <v>21334</v>
      </c>
      <c r="F21" s="21">
        <v>1094</v>
      </c>
      <c r="G21" s="21">
        <v>1056</v>
      </c>
      <c r="H21" s="21">
        <v>1078</v>
      </c>
      <c r="I21" s="21">
        <v>1038</v>
      </c>
      <c r="J21" s="21">
        <v>1041</v>
      </c>
      <c r="K21" s="21">
        <v>1016</v>
      </c>
      <c r="L21" s="21">
        <v>1188</v>
      </c>
      <c r="M21" s="21">
        <v>1060</v>
      </c>
      <c r="N21" s="21">
        <v>924</v>
      </c>
      <c r="O21" s="21">
        <v>945</v>
      </c>
      <c r="P21" s="21">
        <v>1496</v>
      </c>
      <c r="Q21" s="21">
        <v>1495</v>
      </c>
      <c r="R21" s="21">
        <v>1414</v>
      </c>
      <c r="S21" s="21">
        <v>1453</v>
      </c>
      <c r="V21" s="22">
        <v>1217</v>
      </c>
      <c r="W21" s="21">
        <v>1191</v>
      </c>
      <c r="X21" s="21">
        <v>1221</v>
      </c>
      <c r="Y21" s="21">
        <v>1226</v>
      </c>
      <c r="Z21" s="21">
        <v>1334</v>
      </c>
      <c r="AA21" s="21">
        <v>1429</v>
      </c>
      <c r="AB21" s="21">
        <v>1947</v>
      </c>
      <c r="AC21" s="21">
        <v>1764</v>
      </c>
      <c r="AD21" s="21">
        <v>1136</v>
      </c>
      <c r="AE21" s="21">
        <v>1244</v>
      </c>
      <c r="AF21" s="21">
        <v>1061</v>
      </c>
      <c r="AG21" s="21">
        <v>1169</v>
      </c>
      <c r="AH21" s="21">
        <v>1052</v>
      </c>
      <c r="AI21" s="21">
        <v>1331</v>
      </c>
      <c r="AJ21" s="21">
        <f>3545-1052</f>
        <v>2493</v>
      </c>
      <c r="AK21" s="21">
        <f>5248-1331</f>
        <v>3917</v>
      </c>
      <c r="AL21" s="26">
        <f t="shared" si="1"/>
        <v>41030</v>
      </c>
    </row>
    <row r="22" spans="2:38" s="3" customFormat="1" ht="6.75" customHeight="1">
      <c r="B22" s="19"/>
      <c r="C22" s="20"/>
      <c r="D22" s="24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V22" s="22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6">
        <f t="shared" si="1"/>
        <v>0</v>
      </c>
    </row>
    <row r="23" spans="2:38" s="3" customFormat="1" ht="12.75" customHeight="1">
      <c r="B23" s="19" t="s">
        <v>20</v>
      </c>
      <c r="C23" s="20"/>
      <c r="D23" s="24">
        <v>16686</v>
      </c>
      <c r="E23" s="24">
        <v>17824</v>
      </c>
      <c r="F23" s="21">
        <v>663</v>
      </c>
      <c r="G23" s="27">
        <v>618</v>
      </c>
      <c r="H23" s="21">
        <v>775</v>
      </c>
      <c r="I23" s="21">
        <v>656</v>
      </c>
      <c r="J23" s="21">
        <v>944</v>
      </c>
      <c r="K23" s="21">
        <v>820</v>
      </c>
      <c r="L23" s="21">
        <v>1048</v>
      </c>
      <c r="M23" s="21">
        <v>995</v>
      </c>
      <c r="N23" s="21">
        <v>834</v>
      </c>
      <c r="O23" s="21">
        <v>827</v>
      </c>
      <c r="P23" s="21">
        <v>1096</v>
      </c>
      <c r="Q23" s="21">
        <v>1069</v>
      </c>
      <c r="R23" s="21">
        <v>921</v>
      </c>
      <c r="S23" s="21">
        <v>945</v>
      </c>
      <c r="V23" s="22">
        <v>831</v>
      </c>
      <c r="W23" s="21">
        <v>927</v>
      </c>
      <c r="X23" s="21">
        <v>1021</v>
      </c>
      <c r="Y23" s="27">
        <v>1056</v>
      </c>
      <c r="Z23" s="21">
        <v>1240</v>
      </c>
      <c r="AA23" s="21">
        <v>1179</v>
      </c>
      <c r="AB23" s="27">
        <v>1742</v>
      </c>
      <c r="AC23" s="21">
        <v>1648</v>
      </c>
      <c r="AD23" s="21">
        <v>1171</v>
      </c>
      <c r="AE23" s="21">
        <v>1083</v>
      </c>
      <c r="AF23" s="21">
        <v>960</v>
      </c>
      <c r="AG23" s="21">
        <v>1116</v>
      </c>
      <c r="AH23" s="21">
        <v>1049</v>
      </c>
      <c r="AI23" s="21">
        <v>1237</v>
      </c>
      <c r="AJ23" s="21">
        <f>3439-1049</f>
        <v>2390</v>
      </c>
      <c r="AK23" s="21">
        <f>4885-1237</f>
        <v>3648</v>
      </c>
      <c r="AL23" s="26">
        <f t="shared" si="1"/>
        <v>34509</v>
      </c>
    </row>
    <row r="24" spans="2:38" s="3" customFormat="1" ht="12.75" customHeight="1">
      <c r="B24" s="19" t="s">
        <v>21</v>
      </c>
      <c r="C24" s="20"/>
      <c r="D24" s="24">
        <v>11100</v>
      </c>
      <c r="E24" s="24">
        <v>11571</v>
      </c>
      <c r="F24" s="21">
        <v>546</v>
      </c>
      <c r="G24" s="21">
        <v>538</v>
      </c>
      <c r="H24" s="21">
        <v>581</v>
      </c>
      <c r="I24" s="21">
        <v>520</v>
      </c>
      <c r="J24" s="21">
        <v>601</v>
      </c>
      <c r="K24" s="21">
        <v>593</v>
      </c>
      <c r="L24" s="21">
        <v>676</v>
      </c>
      <c r="M24" s="21">
        <v>631</v>
      </c>
      <c r="N24" s="21">
        <v>586</v>
      </c>
      <c r="O24" s="21">
        <v>563</v>
      </c>
      <c r="P24" s="21">
        <v>821</v>
      </c>
      <c r="Q24" s="21">
        <v>760</v>
      </c>
      <c r="R24" s="21">
        <v>797</v>
      </c>
      <c r="S24" s="21">
        <v>776</v>
      </c>
      <c r="V24" s="22">
        <v>705</v>
      </c>
      <c r="W24" s="21">
        <v>665</v>
      </c>
      <c r="X24" s="21">
        <v>731</v>
      </c>
      <c r="Y24" s="21">
        <v>727</v>
      </c>
      <c r="Z24" s="21">
        <v>810</v>
      </c>
      <c r="AA24" s="21">
        <v>797</v>
      </c>
      <c r="AB24" s="21">
        <v>1025</v>
      </c>
      <c r="AC24" s="21">
        <v>940</v>
      </c>
      <c r="AD24" s="21">
        <v>677</v>
      </c>
      <c r="AE24" s="21">
        <v>790</v>
      </c>
      <c r="AF24" s="21">
        <v>679</v>
      </c>
      <c r="AG24" s="21">
        <v>689</v>
      </c>
      <c r="AH24" s="21">
        <v>631</v>
      </c>
      <c r="AI24" s="21">
        <v>762</v>
      </c>
      <c r="AJ24" s="21">
        <f>1865-631</f>
        <v>1234</v>
      </c>
      <c r="AK24" s="21">
        <f>2582-762</f>
        <v>1820</v>
      </c>
      <c r="AL24" s="26">
        <f t="shared" si="1"/>
        <v>22671</v>
      </c>
    </row>
    <row r="25" spans="2:38" s="3" customFormat="1" ht="12.75" customHeight="1">
      <c r="B25" s="19" t="s">
        <v>22</v>
      </c>
      <c r="C25" s="20"/>
      <c r="D25" s="24">
        <v>5731</v>
      </c>
      <c r="E25" s="24">
        <v>5960</v>
      </c>
      <c r="F25" s="21">
        <v>284</v>
      </c>
      <c r="G25" s="21">
        <v>268</v>
      </c>
      <c r="H25" s="21">
        <v>305</v>
      </c>
      <c r="I25" s="21">
        <v>286</v>
      </c>
      <c r="J25" s="21">
        <v>304</v>
      </c>
      <c r="K25" s="21">
        <v>284</v>
      </c>
      <c r="L25" s="21">
        <v>438</v>
      </c>
      <c r="M25" s="21">
        <v>404</v>
      </c>
      <c r="N25" s="21">
        <v>332</v>
      </c>
      <c r="O25" s="21">
        <v>274</v>
      </c>
      <c r="P25" s="21">
        <v>378</v>
      </c>
      <c r="Q25" s="21">
        <v>380</v>
      </c>
      <c r="R25" s="21">
        <v>386</v>
      </c>
      <c r="S25" s="21">
        <v>371</v>
      </c>
      <c r="V25" s="22">
        <v>315</v>
      </c>
      <c r="W25" s="21">
        <v>292</v>
      </c>
      <c r="X25" s="21">
        <v>340</v>
      </c>
      <c r="Y25" s="21">
        <v>343</v>
      </c>
      <c r="Z25" s="21">
        <v>372</v>
      </c>
      <c r="AA25" s="21">
        <v>340</v>
      </c>
      <c r="AB25" s="21">
        <v>542</v>
      </c>
      <c r="AC25" s="21">
        <v>531</v>
      </c>
      <c r="AD25" s="21">
        <v>376</v>
      </c>
      <c r="AE25" s="21">
        <v>372</v>
      </c>
      <c r="AF25" s="21">
        <v>352</v>
      </c>
      <c r="AG25" s="21">
        <v>387</v>
      </c>
      <c r="AH25" s="21">
        <v>360</v>
      </c>
      <c r="AI25" s="21">
        <v>415</v>
      </c>
      <c r="AJ25" s="21">
        <f>1005-360</f>
        <v>645</v>
      </c>
      <c r="AK25" s="21">
        <f>1428-415</f>
        <v>1013</v>
      </c>
      <c r="AL25" s="26">
        <f t="shared" si="1"/>
        <v>11689</v>
      </c>
    </row>
    <row r="26" spans="2:38" s="3" customFormat="1" ht="6.75" customHeight="1">
      <c r="B26" s="19"/>
      <c r="C26" s="20"/>
      <c r="D26" s="24"/>
      <c r="E26" s="24"/>
      <c r="F26" s="21"/>
      <c r="G26" s="2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V26" s="22"/>
      <c r="W26" s="21"/>
      <c r="X26" s="21"/>
      <c r="Y26" s="21"/>
      <c r="Z26" s="21"/>
      <c r="AA26" s="21"/>
      <c r="AB26" s="27"/>
      <c r="AC26" s="21"/>
      <c r="AD26" s="21"/>
      <c r="AE26" s="21"/>
      <c r="AF26" s="21"/>
      <c r="AG26" s="21"/>
      <c r="AH26" s="21"/>
      <c r="AI26" s="21"/>
      <c r="AJ26" s="21"/>
      <c r="AK26" s="21"/>
      <c r="AL26" s="26">
        <f t="shared" si="1"/>
        <v>0</v>
      </c>
    </row>
    <row r="27" spans="2:38" s="3" customFormat="1" ht="12.75" customHeight="1">
      <c r="B27" s="19" t="s">
        <v>23</v>
      </c>
      <c r="C27" s="20"/>
      <c r="D27" s="24">
        <v>1102</v>
      </c>
      <c r="E27" s="24">
        <v>1152</v>
      </c>
      <c r="F27" s="21">
        <v>74</v>
      </c>
      <c r="G27" s="21">
        <v>83</v>
      </c>
      <c r="H27" s="21">
        <v>97</v>
      </c>
      <c r="I27" s="21">
        <v>92</v>
      </c>
      <c r="J27" s="21">
        <v>69</v>
      </c>
      <c r="K27" s="21">
        <v>68</v>
      </c>
      <c r="L27" s="21">
        <v>56</v>
      </c>
      <c r="M27" s="21">
        <v>52</v>
      </c>
      <c r="N27" s="21">
        <v>39</v>
      </c>
      <c r="O27" s="21">
        <v>28</v>
      </c>
      <c r="P27" s="21">
        <v>80</v>
      </c>
      <c r="Q27" s="21">
        <v>101</v>
      </c>
      <c r="R27" s="21">
        <v>115</v>
      </c>
      <c r="S27" s="21">
        <v>128</v>
      </c>
      <c r="V27" s="22">
        <v>102</v>
      </c>
      <c r="W27" s="21">
        <v>91</v>
      </c>
      <c r="X27" s="21">
        <v>87</v>
      </c>
      <c r="Y27" s="21">
        <v>70</v>
      </c>
      <c r="Z27" s="21">
        <v>56</v>
      </c>
      <c r="AA27" s="21">
        <v>56</v>
      </c>
      <c r="AB27" s="21">
        <v>77</v>
      </c>
      <c r="AC27" s="21">
        <v>67</v>
      </c>
      <c r="AD27" s="21">
        <v>51</v>
      </c>
      <c r="AE27" s="21">
        <v>64</v>
      </c>
      <c r="AF27" s="21">
        <v>57</v>
      </c>
      <c r="AG27" s="21">
        <v>68</v>
      </c>
      <c r="AH27" s="21">
        <v>49</v>
      </c>
      <c r="AI27" s="21">
        <v>58</v>
      </c>
      <c r="AJ27" s="21">
        <f>142-49</f>
        <v>93</v>
      </c>
      <c r="AK27" s="21">
        <f>184-58</f>
        <v>126</v>
      </c>
      <c r="AL27" s="26">
        <f t="shared" si="1"/>
        <v>2254</v>
      </c>
    </row>
    <row r="28" spans="2:38" s="3" customFormat="1" ht="12.75" customHeight="1">
      <c r="B28" s="19" t="s">
        <v>24</v>
      </c>
      <c r="C28" s="20"/>
      <c r="D28" s="24">
        <v>11036</v>
      </c>
      <c r="E28" s="24">
        <v>12242</v>
      </c>
      <c r="F28" s="21">
        <v>465</v>
      </c>
      <c r="G28" s="21">
        <v>488</v>
      </c>
      <c r="H28" s="21">
        <v>531</v>
      </c>
      <c r="I28" s="21">
        <v>537</v>
      </c>
      <c r="J28" s="21">
        <v>526</v>
      </c>
      <c r="K28" s="21">
        <v>539</v>
      </c>
      <c r="L28" s="21">
        <v>633</v>
      </c>
      <c r="M28" s="21">
        <v>566</v>
      </c>
      <c r="N28" s="21">
        <v>553</v>
      </c>
      <c r="O28" s="21">
        <v>556</v>
      </c>
      <c r="P28" s="21">
        <v>777</v>
      </c>
      <c r="Q28" s="21">
        <v>744</v>
      </c>
      <c r="R28" s="21">
        <v>745</v>
      </c>
      <c r="S28" s="21">
        <v>765</v>
      </c>
      <c r="V28" s="22">
        <v>598</v>
      </c>
      <c r="W28" s="21">
        <v>604</v>
      </c>
      <c r="X28" s="21">
        <v>612</v>
      </c>
      <c r="Y28" s="21">
        <v>659</v>
      </c>
      <c r="Z28" s="21">
        <v>778</v>
      </c>
      <c r="AA28" s="21">
        <v>792</v>
      </c>
      <c r="AB28" s="21">
        <v>1086</v>
      </c>
      <c r="AC28" s="21">
        <v>1139</v>
      </c>
      <c r="AD28" s="21">
        <v>824</v>
      </c>
      <c r="AE28" s="21">
        <v>896</v>
      </c>
      <c r="AF28" s="21">
        <v>741</v>
      </c>
      <c r="AG28" s="21">
        <v>758</v>
      </c>
      <c r="AH28" s="21">
        <v>672</v>
      </c>
      <c r="AI28" s="21">
        <v>818</v>
      </c>
      <c r="AJ28" s="21">
        <f>2167-672</f>
        <v>1495</v>
      </c>
      <c r="AK28" s="21">
        <f>3199-818</f>
        <v>2381</v>
      </c>
      <c r="AL28" s="26">
        <f t="shared" si="1"/>
        <v>23278</v>
      </c>
    </row>
    <row r="29" spans="2:38" s="3" customFormat="1" ht="12.75" customHeight="1">
      <c r="B29" s="19" t="s">
        <v>25</v>
      </c>
      <c r="C29" s="20"/>
      <c r="D29" s="24">
        <v>13496</v>
      </c>
      <c r="E29" s="24">
        <v>14614</v>
      </c>
      <c r="F29" s="21">
        <v>610</v>
      </c>
      <c r="G29" s="21">
        <v>617</v>
      </c>
      <c r="H29" s="21">
        <v>678</v>
      </c>
      <c r="I29" s="21">
        <v>618</v>
      </c>
      <c r="J29" s="21">
        <v>722</v>
      </c>
      <c r="K29" s="21">
        <v>691</v>
      </c>
      <c r="L29" s="21">
        <v>762</v>
      </c>
      <c r="M29" s="21">
        <v>766</v>
      </c>
      <c r="N29" s="21">
        <v>618</v>
      </c>
      <c r="O29" s="21">
        <v>662</v>
      </c>
      <c r="P29" s="21">
        <v>980</v>
      </c>
      <c r="Q29" s="21">
        <v>981</v>
      </c>
      <c r="R29" s="21">
        <v>866</v>
      </c>
      <c r="S29" s="21">
        <v>875</v>
      </c>
      <c r="V29" s="22">
        <v>773</v>
      </c>
      <c r="W29" s="21">
        <v>783</v>
      </c>
      <c r="X29" s="21">
        <v>848</v>
      </c>
      <c r="Y29" s="21">
        <v>841</v>
      </c>
      <c r="Z29" s="21">
        <v>1018</v>
      </c>
      <c r="AA29" s="21">
        <v>970</v>
      </c>
      <c r="AB29" s="21">
        <v>1272</v>
      </c>
      <c r="AC29" s="21">
        <v>1284</v>
      </c>
      <c r="AD29" s="21">
        <v>948</v>
      </c>
      <c r="AE29" s="21">
        <v>944</v>
      </c>
      <c r="AF29" s="21">
        <v>850</v>
      </c>
      <c r="AG29" s="21">
        <v>930</v>
      </c>
      <c r="AH29" s="21">
        <v>804</v>
      </c>
      <c r="AI29" s="21">
        <v>1016</v>
      </c>
      <c r="AJ29" s="21">
        <f>2551-804</f>
        <v>1747</v>
      </c>
      <c r="AK29" s="21">
        <f>3652-1016</f>
        <v>2636</v>
      </c>
      <c r="AL29" s="26">
        <f t="shared" si="1"/>
        <v>28110</v>
      </c>
    </row>
    <row r="30" spans="2:38" s="3" customFormat="1" ht="6.75" customHeight="1">
      <c r="B30" s="19"/>
      <c r="C30" s="20"/>
      <c r="D30" s="24"/>
      <c r="E30" s="2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V30" s="2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6">
        <f t="shared" si="1"/>
        <v>0</v>
      </c>
    </row>
    <row r="31" spans="2:38" s="3" customFormat="1" ht="12.75" customHeight="1">
      <c r="B31" s="19" t="s">
        <v>26</v>
      </c>
      <c r="C31" s="20"/>
      <c r="D31" s="24">
        <v>3014</v>
      </c>
      <c r="E31" s="24">
        <v>3436</v>
      </c>
      <c r="F31" s="21">
        <v>109</v>
      </c>
      <c r="G31" s="21">
        <v>114</v>
      </c>
      <c r="H31" s="21">
        <v>123</v>
      </c>
      <c r="I31" s="21">
        <v>113</v>
      </c>
      <c r="J31" s="21">
        <v>166</v>
      </c>
      <c r="K31" s="21">
        <v>144</v>
      </c>
      <c r="L31" s="21">
        <v>174</v>
      </c>
      <c r="M31" s="21">
        <v>162</v>
      </c>
      <c r="N31" s="21">
        <v>138</v>
      </c>
      <c r="O31" s="21">
        <v>141</v>
      </c>
      <c r="P31" s="21">
        <v>182</v>
      </c>
      <c r="Q31" s="21">
        <v>159</v>
      </c>
      <c r="R31" s="21">
        <v>186</v>
      </c>
      <c r="S31" s="21">
        <v>170</v>
      </c>
      <c r="V31" s="22">
        <v>141</v>
      </c>
      <c r="W31" s="21">
        <v>160</v>
      </c>
      <c r="X31" s="21">
        <v>193</v>
      </c>
      <c r="Y31" s="21">
        <v>170</v>
      </c>
      <c r="Z31" s="21">
        <v>204</v>
      </c>
      <c r="AA31" s="21">
        <v>217</v>
      </c>
      <c r="AB31" s="21">
        <v>300</v>
      </c>
      <c r="AC31" s="21">
        <v>312</v>
      </c>
      <c r="AD31" s="21">
        <v>215</v>
      </c>
      <c r="AE31" s="21">
        <v>245</v>
      </c>
      <c r="AF31" s="21">
        <v>203</v>
      </c>
      <c r="AG31" s="21">
        <v>268</v>
      </c>
      <c r="AH31" s="21">
        <v>219</v>
      </c>
      <c r="AI31" s="21">
        <v>281</v>
      </c>
      <c r="AJ31" s="21">
        <f>680-219</f>
        <v>461</v>
      </c>
      <c r="AK31" s="21">
        <f>1061-281</f>
        <v>780</v>
      </c>
      <c r="AL31" s="26">
        <f t="shared" si="1"/>
        <v>6450</v>
      </c>
    </row>
    <row r="32" spans="2:38" s="3" customFormat="1" ht="12.75" customHeight="1">
      <c r="B32" s="19" t="s">
        <v>27</v>
      </c>
      <c r="C32" s="20"/>
      <c r="D32" s="24">
        <v>13513</v>
      </c>
      <c r="E32" s="24">
        <v>14638</v>
      </c>
      <c r="F32" s="21">
        <v>601</v>
      </c>
      <c r="G32" s="21">
        <v>566</v>
      </c>
      <c r="H32" s="21">
        <v>706</v>
      </c>
      <c r="I32" s="21">
        <v>628</v>
      </c>
      <c r="J32" s="21">
        <v>723</v>
      </c>
      <c r="K32" s="21">
        <v>724</v>
      </c>
      <c r="L32" s="21">
        <v>772</v>
      </c>
      <c r="M32" s="21">
        <v>787</v>
      </c>
      <c r="N32" s="21">
        <v>535</v>
      </c>
      <c r="O32" s="21">
        <v>536</v>
      </c>
      <c r="P32" s="21">
        <v>909</v>
      </c>
      <c r="Q32" s="21">
        <v>784</v>
      </c>
      <c r="R32" s="21">
        <v>825</v>
      </c>
      <c r="S32" s="21">
        <v>804</v>
      </c>
      <c r="V32" s="22">
        <v>769</v>
      </c>
      <c r="W32" s="21">
        <v>811</v>
      </c>
      <c r="X32" s="21">
        <v>861</v>
      </c>
      <c r="Y32" s="21">
        <v>820</v>
      </c>
      <c r="Z32" s="21">
        <v>940</v>
      </c>
      <c r="AA32" s="21">
        <v>991</v>
      </c>
      <c r="AB32" s="21">
        <v>1285</v>
      </c>
      <c r="AC32" s="21">
        <v>1287</v>
      </c>
      <c r="AD32" s="21">
        <v>957</v>
      </c>
      <c r="AE32" s="21">
        <v>958</v>
      </c>
      <c r="AF32" s="21">
        <v>853</v>
      </c>
      <c r="AG32" s="21">
        <v>877</v>
      </c>
      <c r="AH32" s="21">
        <v>871</v>
      </c>
      <c r="AI32" s="21">
        <v>1061</v>
      </c>
      <c r="AJ32" s="21">
        <f>2777-871</f>
        <v>1906</v>
      </c>
      <c r="AK32" s="21">
        <f>4065-1061</f>
        <v>3004</v>
      </c>
      <c r="AL32" s="26">
        <f t="shared" si="1"/>
        <v>28151</v>
      </c>
    </row>
    <row r="33" spans="2:38" s="3" customFormat="1" ht="12.75" customHeight="1">
      <c r="B33" s="19" t="s">
        <v>28</v>
      </c>
      <c r="C33" s="20"/>
      <c r="D33" s="24">
        <v>7396</v>
      </c>
      <c r="E33" s="24">
        <v>8311</v>
      </c>
      <c r="F33" s="21">
        <v>268</v>
      </c>
      <c r="G33" s="21">
        <v>254</v>
      </c>
      <c r="H33" s="21">
        <v>319</v>
      </c>
      <c r="I33" s="21">
        <v>306</v>
      </c>
      <c r="J33" s="21">
        <v>417</v>
      </c>
      <c r="K33" s="21">
        <v>371</v>
      </c>
      <c r="L33" s="21">
        <v>411</v>
      </c>
      <c r="M33" s="21">
        <v>381</v>
      </c>
      <c r="N33" s="21">
        <v>298</v>
      </c>
      <c r="O33" s="21">
        <v>289</v>
      </c>
      <c r="P33" s="21">
        <v>393</v>
      </c>
      <c r="Q33" s="21">
        <v>365</v>
      </c>
      <c r="R33" s="21">
        <v>389</v>
      </c>
      <c r="S33" s="21">
        <v>441</v>
      </c>
      <c r="V33" s="22">
        <v>432</v>
      </c>
      <c r="W33" s="21">
        <v>386</v>
      </c>
      <c r="X33" s="21">
        <v>432</v>
      </c>
      <c r="Y33" s="21">
        <v>425</v>
      </c>
      <c r="Z33" s="21">
        <v>495</v>
      </c>
      <c r="AA33" s="21">
        <v>504</v>
      </c>
      <c r="AB33" s="21">
        <v>711</v>
      </c>
      <c r="AC33" s="21">
        <v>736</v>
      </c>
      <c r="AD33" s="21">
        <v>559</v>
      </c>
      <c r="AE33" s="21">
        <v>620</v>
      </c>
      <c r="AF33" s="21">
        <v>486</v>
      </c>
      <c r="AG33" s="21">
        <v>545</v>
      </c>
      <c r="AH33" s="21">
        <v>561</v>
      </c>
      <c r="AI33" s="21">
        <v>715</v>
      </c>
      <c r="AJ33" s="21">
        <f>1786-561</f>
        <v>1225</v>
      </c>
      <c r="AK33" s="21">
        <f>2688-715</f>
        <v>1973</v>
      </c>
      <c r="AL33" s="26">
        <f t="shared" si="1"/>
        <v>15707</v>
      </c>
    </row>
    <row r="34" spans="2:38" s="3" customFormat="1" ht="6.75" customHeight="1">
      <c r="B34" s="19"/>
      <c r="C34" s="20"/>
      <c r="D34" s="24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V34" s="22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6">
        <f t="shared" si="1"/>
        <v>0</v>
      </c>
    </row>
    <row r="35" spans="2:38" s="3" customFormat="1" ht="12.75" customHeight="1">
      <c r="B35" s="19" t="s">
        <v>29</v>
      </c>
      <c r="C35" s="20"/>
      <c r="D35" s="24">
        <v>10800</v>
      </c>
      <c r="E35" s="24">
        <v>11518</v>
      </c>
      <c r="F35" s="21">
        <v>536</v>
      </c>
      <c r="G35" s="21">
        <v>504</v>
      </c>
      <c r="H35" s="21">
        <v>496</v>
      </c>
      <c r="I35" s="21">
        <v>464</v>
      </c>
      <c r="J35" s="21">
        <v>551</v>
      </c>
      <c r="K35" s="21">
        <v>524</v>
      </c>
      <c r="L35" s="21">
        <v>618</v>
      </c>
      <c r="M35" s="21">
        <v>621</v>
      </c>
      <c r="N35" s="21">
        <v>520</v>
      </c>
      <c r="O35" s="21">
        <v>569</v>
      </c>
      <c r="P35" s="21">
        <v>804</v>
      </c>
      <c r="Q35" s="21">
        <v>727</v>
      </c>
      <c r="R35" s="21">
        <v>660</v>
      </c>
      <c r="S35" s="21">
        <v>664</v>
      </c>
      <c r="V35" s="22">
        <v>566</v>
      </c>
      <c r="W35" s="21">
        <v>568</v>
      </c>
      <c r="X35" s="21">
        <v>619</v>
      </c>
      <c r="Y35" s="21">
        <v>654</v>
      </c>
      <c r="Z35" s="21">
        <v>851</v>
      </c>
      <c r="AA35" s="21">
        <v>791</v>
      </c>
      <c r="AB35" s="21">
        <v>1075</v>
      </c>
      <c r="AC35" s="21">
        <v>969</v>
      </c>
      <c r="AD35" s="21">
        <v>675</v>
      </c>
      <c r="AE35" s="21">
        <v>669</v>
      </c>
      <c r="AF35" s="21">
        <v>652</v>
      </c>
      <c r="AG35" s="21">
        <v>716</v>
      </c>
      <c r="AH35" s="21">
        <v>686</v>
      </c>
      <c r="AI35" s="21">
        <v>773</v>
      </c>
      <c r="AJ35" s="21">
        <f>2176-686</f>
        <v>1490</v>
      </c>
      <c r="AK35" s="21">
        <f>3078-773</f>
        <v>2305</v>
      </c>
      <c r="AL35" s="26">
        <f t="shared" si="1"/>
        <v>22317</v>
      </c>
    </row>
    <row r="36" spans="2:38" s="3" customFormat="1" ht="12.75" customHeight="1">
      <c r="B36" s="19" t="s">
        <v>30</v>
      </c>
      <c r="C36" s="20"/>
      <c r="D36" s="24">
        <v>16818</v>
      </c>
      <c r="E36" s="24">
        <v>18029</v>
      </c>
      <c r="F36" s="21">
        <v>914</v>
      </c>
      <c r="G36" s="21">
        <v>882</v>
      </c>
      <c r="H36" s="21">
        <v>991</v>
      </c>
      <c r="I36" s="21">
        <v>972</v>
      </c>
      <c r="J36" s="21">
        <v>1096</v>
      </c>
      <c r="K36" s="21">
        <v>946</v>
      </c>
      <c r="L36" s="27">
        <v>1016</v>
      </c>
      <c r="M36" s="21">
        <v>1052</v>
      </c>
      <c r="N36" s="21">
        <v>847</v>
      </c>
      <c r="O36" s="27">
        <v>818</v>
      </c>
      <c r="P36" s="21">
        <v>1223</v>
      </c>
      <c r="Q36" s="21">
        <v>1312</v>
      </c>
      <c r="R36" s="27">
        <v>1216</v>
      </c>
      <c r="S36" s="21">
        <v>1254</v>
      </c>
      <c r="V36" s="22">
        <v>1104</v>
      </c>
      <c r="W36" s="21">
        <v>1161</v>
      </c>
      <c r="X36" s="21">
        <v>1098</v>
      </c>
      <c r="Y36" s="27">
        <v>1103</v>
      </c>
      <c r="Z36" s="21">
        <v>1248</v>
      </c>
      <c r="AA36" s="21">
        <v>1220</v>
      </c>
      <c r="AB36" s="21">
        <v>1550</v>
      </c>
      <c r="AC36" s="21">
        <v>1510</v>
      </c>
      <c r="AD36" s="21">
        <v>1015</v>
      </c>
      <c r="AE36" s="21">
        <v>1029</v>
      </c>
      <c r="AF36" s="21">
        <v>869</v>
      </c>
      <c r="AG36" s="27">
        <v>941</v>
      </c>
      <c r="AH36" s="21">
        <v>825</v>
      </c>
      <c r="AI36" s="21">
        <v>1040</v>
      </c>
      <c r="AJ36" s="27">
        <f>2627-825</f>
        <v>1802</v>
      </c>
      <c r="AK36" s="21">
        <f>3825-1040</f>
        <v>2785</v>
      </c>
      <c r="AL36" s="26">
        <f t="shared" si="1"/>
        <v>34839</v>
      </c>
    </row>
    <row r="37" spans="2:38" s="3" customFormat="1" ht="12.75" customHeight="1">
      <c r="B37" s="19" t="s">
        <v>31</v>
      </c>
      <c r="C37" s="20"/>
      <c r="D37" s="24">
        <v>983</v>
      </c>
      <c r="E37" s="24">
        <v>1013</v>
      </c>
      <c r="F37" s="21">
        <v>29</v>
      </c>
      <c r="G37" s="21">
        <v>27</v>
      </c>
      <c r="H37" s="21">
        <v>36</v>
      </c>
      <c r="I37" s="21">
        <v>35</v>
      </c>
      <c r="J37" s="21">
        <v>51</v>
      </c>
      <c r="K37" s="21">
        <v>59</v>
      </c>
      <c r="L37" s="21">
        <v>56</v>
      </c>
      <c r="M37" s="21">
        <v>62</v>
      </c>
      <c r="N37" s="21">
        <v>51</v>
      </c>
      <c r="O37" s="21">
        <v>52</v>
      </c>
      <c r="P37" s="21">
        <v>73</v>
      </c>
      <c r="Q37" s="21">
        <v>50</v>
      </c>
      <c r="R37" s="21">
        <v>55</v>
      </c>
      <c r="S37" s="21">
        <v>47</v>
      </c>
      <c r="V37" s="22">
        <v>34</v>
      </c>
      <c r="W37" s="21">
        <v>46</v>
      </c>
      <c r="X37" s="21">
        <v>50</v>
      </c>
      <c r="Y37" s="21">
        <v>52</v>
      </c>
      <c r="Z37" s="21">
        <v>89</v>
      </c>
      <c r="AA37" s="21">
        <v>74</v>
      </c>
      <c r="AB37" s="21">
        <v>88</v>
      </c>
      <c r="AC37" s="21">
        <v>75</v>
      </c>
      <c r="AD37" s="21">
        <v>59</v>
      </c>
      <c r="AE37" s="21">
        <v>49</v>
      </c>
      <c r="AF37" s="21">
        <v>55</v>
      </c>
      <c r="AG37" s="21">
        <v>54</v>
      </c>
      <c r="AH37" s="21">
        <v>62</v>
      </c>
      <c r="AI37" s="21">
        <v>80</v>
      </c>
      <c r="AJ37" s="21">
        <f>257-62</f>
        <v>195</v>
      </c>
      <c r="AK37" s="21">
        <f>331-80</f>
        <v>251</v>
      </c>
      <c r="AL37" s="26">
        <f t="shared" si="1"/>
        <v>1996</v>
      </c>
    </row>
    <row r="38" spans="2:38" s="3" customFormat="1" ht="12.75" customHeight="1">
      <c r="B38" s="19" t="s">
        <v>32</v>
      </c>
      <c r="C38" s="20"/>
      <c r="D38" s="24">
        <v>906</v>
      </c>
      <c r="E38" s="24">
        <v>994</v>
      </c>
      <c r="F38" s="21">
        <v>32</v>
      </c>
      <c r="G38" s="21">
        <v>25</v>
      </c>
      <c r="H38" s="21">
        <v>34</v>
      </c>
      <c r="I38" s="21">
        <v>34</v>
      </c>
      <c r="J38" s="21">
        <v>43</v>
      </c>
      <c r="K38" s="21">
        <v>44</v>
      </c>
      <c r="L38" s="21">
        <v>58</v>
      </c>
      <c r="M38" s="21">
        <v>48</v>
      </c>
      <c r="N38" s="21">
        <v>52</v>
      </c>
      <c r="O38" s="21">
        <v>44</v>
      </c>
      <c r="P38" s="21">
        <v>59</v>
      </c>
      <c r="Q38" s="21">
        <v>53</v>
      </c>
      <c r="R38" s="21">
        <v>48</v>
      </c>
      <c r="S38" s="21">
        <v>43</v>
      </c>
      <c r="V38" s="22">
        <v>35</v>
      </c>
      <c r="W38" s="21">
        <v>39</v>
      </c>
      <c r="X38" s="21">
        <v>49</v>
      </c>
      <c r="Y38" s="21">
        <v>50</v>
      </c>
      <c r="Z38" s="21">
        <v>54</v>
      </c>
      <c r="AA38" s="21">
        <v>62</v>
      </c>
      <c r="AB38" s="21">
        <v>89</v>
      </c>
      <c r="AC38" s="21">
        <v>103</v>
      </c>
      <c r="AD38" s="21">
        <v>77</v>
      </c>
      <c r="AE38" s="21">
        <v>64</v>
      </c>
      <c r="AF38" s="21">
        <v>53</v>
      </c>
      <c r="AG38" s="21">
        <v>68</v>
      </c>
      <c r="AH38" s="21">
        <v>69</v>
      </c>
      <c r="AI38" s="21">
        <v>80</v>
      </c>
      <c r="AJ38" s="21">
        <f>223-69</f>
        <v>154</v>
      </c>
      <c r="AK38" s="21">
        <f>317-80</f>
        <v>237</v>
      </c>
      <c r="AL38" s="26">
        <f t="shared" si="1"/>
        <v>1900</v>
      </c>
    </row>
    <row r="39" spans="2:38" s="3" customFormat="1" ht="6.75" customHeight="1">
      <c r="B39" s="19"/>
      <c r="C39" s="20"/>
      <c r="D39" s="24"/>
      <c r="E39" s="2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V39" s="2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6">
        <f t="shared" si="1"/>
        <v>0</v>
      </c>
    </row>
    <row r="40" spans="2:38" s="3" customFormat="1" ht="12.75" customHeight="1">
      <c r="B40" s="19" t="s">
        <v>33</v>
      </c>
      <c r="C40" s="20"/>
      <c r="D40" s="24">
        <v>15948</v>
      </c>
      <c r="E40" s="24">
        <v>16547</v>
      </c>
      <c r="F40" s="21">
        <v>859</v>
      </c>
      <c r="G40" s="21">
        <v>862</v>
      </c>
      <c r="H40" s="21">
        <v>826</v>
      </c>
      <c r="I40" s="21">
        <v>769</v>
      </c>
      <c r="J40" s="21">
        <v>881</v>
      </c>
      <c r="K40" s="21">
        <v>783</v>
      </c>
      <c r="L40" s="21">
        <v>1011</v>
      </c>
      <c r="M40" s="21">
        <v>953</v>
      </c>
      <c r="N40" s="21">
        <v>1170</v>
      </c>
      <c r="O40" s="21">
        <v>953</v>
      </c>
      <c r="P40" s="21">
        <v>1370</v>
      </c>
      <c r="Q40" s="21">
        <v>1360</v>
      </c>
      <c r="R40" s="21">
        <v>1204</v>
      </c>
      <c r="S40" s="21">
        <v>1166</v>
      </c>
      <c r="V40" s="22">
        <v>888</v>
      </c>
      <c r="W40" s="21">
        <v>947</v>
      </c>
      <c r="X40" s="21">
        <v>924</v>
      </c>
      <c r="Y40" s="21">
        <v>957</v>
      </c>
      <c r="Z40" s="21">
        <v>1057</v>
      </c>
      <c r="AA40" s="21">
        <v>1138</v>
      </c>
      <c r="AB40" s="21">
        <v>1539</v>
      </c>
      <c r="AC40" s="21">
        <v>1699</v>
      </c>
      <c r="AD40" s="21">
        <v>1230</v>
      </c>
      <c r="AE40" s="21">
        <v>1109</v>
      </c>
      <c r="AF40" s="21">
        <v>935</v>
      </c>
      <c r="AG40" s="21">
        <v>855</v>
      </c>
      <c r="AH40" s="21">
        <v>739</v>
      </c>
      <c r="AI40" s="21">
        <v>830</v>
      </c>
      <c r="AJ40" s="21">
        <f>2051-739</f>
        <v>1312</v>
      </c>
      <c r="AK40" s="21">
        <f>2996-830</f>
        <v>2166</v>
      </c>
      <c r="AL40" s="26">
        <f t="shared" si="1"/>
        <v>32492</v>
      </c>
    </row>
    <row r="41" spans="2:38" s="3" customFormat="1" ht="12.75" customHeight="1">
      <c r="B41" s="19" t="s">
        <v>34</v>
      </c>
      <c r="C41" s="20"/>
      <c r="D41" s="24">
        <v>6017</v>
      </c>
      <c r="E41" s="24">
        <v>6515</v>
      </c>
      <c r="F41" s="21">
        <v>273</v>
      </c>
      <c r="G41" s="21">
        <v>286</v>
      </c>
      <c r="H41" s="21">
        <v>271</v>
      </c>
      <c r="I41" s="21">
        <v>298</v>
      </c>
      <c r="J41" s="21">
        <v>329</v>
      </c>
      <c r="K41" s="21">
        <v>324</v>
      </c>
      <c r="L41" s="21">
        <v>395</v>
      </c>
      <c r="M41" s="21">
        <v>351</v>
      </c>
      <c r="N41" s="21">
        <v>307</v>
      </c>
      <c r="O41" s="21">
        <v>304</v>
      </c>
      <c r="P41" s="21">
        <v>441</v>
      </c>
      <c r="Q41" s="21">
        <v>430</v>
      </c>
      <c r="R41" s="21">
        <v>380</v>
      </c>
      <c r="S41" s="21">
        <v>365</v>
      </c>
      <c r="V41" s="22">
        <v>335</v>
      </c>
      <c r="W41" s="21">
        <v>345</v>
      </c>
      <c r="X41" s="21">
        <v>354</v>
      </c>
      <c r="Y41" s="21">
        <v>394</v>
      </c>
      <c r="Z41" s="21">
        <v>425</v>
      </c>
      <c r="AA41" s="21">
        <v>418</v>
      </c>
      <c r="AB41" s="21">
        <v>656</v>
      </c>
      <c r="AC41" s="21">
        <v>638</v>
      </c>
      <c r="AD41" s="21">
        <v>422</v>
      </c>
      <c r="AE41" s="21">
        <v>391</v>
      </c>
      <c r="AF41" s="21">
        <v>343</v>
      </c>
      <c r="AG41" s="21">
        <v>409</v>
      </c>
      <c r="AH41" s="21">
        <v>382</v>
      </c>
      <c r="AI41" s="21">
        <v>453</v>
      </c>
      <c r="AJ41" s="21">
        <f>1086-382</f>
        <v>704</v>
      </c>
      <c r="AK41" s="21">
        <f>1562-453</f>
        <v>1109</v>
      </c>
      <c r="AL41" s="26">
        <f t="shared" si="1"/>
        <v>12532</v>
      </c>
    </row>
    <row r="42" spans="2:38" s="3" customFormat="1" ht="12.75" customHeight="1">
      <c r="B42" s="19" t="s">
        <v>35</v>
      </c>
      <c r="C42" s="20"/>
      <c r="D42" s="24">
        <v>950</v>
      </c>
      <c r="E42" s="24">
        <v>1045</v>
      </c>
      <c r="F42" s="21">
        <v>39</v>
      </c>
      <c r="G42" s="21">
        <v>38</v>
      </c>
      <c r="H42" s="21">
        <v>46</v>
      </c>
      <c r="I42" s="21">
        <v>41</v>
      </c>
      <c r="J42" s="21">
        <v>60</v>
      </c>
      <c r="K42" s="21">
        <v>50</v>
      </c>
      <c r="L42" s="21">
        <v>69</v>
      </c>
      <c r="M42" s="21">
        <v>73</v>
      </c>
      <c r="N42" s="21">
        <v>42</v>
      </c>
      <c r="O42" s="21">
        <v>48</v>
      </c>
      <c r="P42" s="21">
        <v>55</v>
      </c>
      <c r="Q42" s="21">
        <v>67</v>
      </c>
      <c r="R42" s="21">
        <v>48</v>
      </c>
      <c r="S42" s="21">
        <v>62</v>
      </c>
      <c r="V42" s="22">
        <v>77</v>
      </c>
      <c r="W42" s="21">
        <v>54</v>
      </c>
      <c r="X42" s="21">
        <v>60</v>
      </c>
      <c r="Y42" s="21">
        <v>75</v>
      </c>
      <c r="Z42" s="21">
        <v>85</v>
      </c>
      <c r="AA42" s="21">
        <v>71</v>
      </c>
      <c r="AB42" s="21">
        <v>91</v>
      </c>
      <c r="AC42" s="21">
        <v>85</v>
      </c>
      <c r="AD42" s="21">
        <v>57</v>
      </c>
      <c r="AE42" s="21">
        <v>77</v>
      </c>
      <c r="AF42" s="21">
        <v>53</v>
      </c>
      <c r="AG42" s="21">
        <v>58</v>
      </c>
      <c r="AH42" s="21">
        <v>56</v>
      </c>
      <c r="AI42" s="21">
        <v>77</v>
      </c>
      <c r="AJ42" s="21">
        <f>168-56</f>
        <v>112</v>
      </c>
      <c r="AK42" s="21">
        <f>246-77</f>
        <v>169</v>
      </c>
      <c r="AL42" s="26">
        <f t="shared" si="1"/>
        <v>1995</v>
      </c>
    </row>
    <row r="43" spans="2:38" s="3" customFormat="1" ht="12.75" customHeight="1">
      <c r="B43" s="19" t="s">
        <v>36</v>
      </c>
      <c r="C43" s="20"/>
      <c r="D43" s="24">
        <v>4520</v>
      </c>
      <c r="E43" s="24">
        <v>4959</v>
      </c>
      <c r="F43" s="21">
        <v>236</v>
      </c>
      <c r="G43" s="21">
        <v>234</v>
      </c>
      <c r="H43" s="21">
        <v>239</v>
      </c>
      <c r="I43" s="21">
        <v>230</v>
      </c>
      <c r="J43" s="21">
        <v>234</v>
      </c>
      <c r="K43" s="21">
        <v>228</v>
      </c>
      <c r="L43" s="21">
        <v>297</v>
      </c>
      <c r="M43" s="21">
        <v>281</v>
      </c>
      <c r="N43" s="21">
        <v>208</v>
      </c>
      <c r="O43" s="21">
        <v>239</v>
      </c>
      <c r="P43" s="21">
        <v>307</v>
      </c>
      <c r="Q43" s="21">
        <v>331</v>
      </c>
      <c r="R43" s="21">
        <v>359</v>
      </c>
      <c r="S43" s="21">
        <v>345</v>
      </c>
      <c r="V43" s="22">
        <v>252</v>
      </c>
      <c r="W43" s="21">
        <v>258</v>
      </c>
      <c r="X43" s="21">
        <v>271</v>
      </c>
      <c r="Y43" s="21">
        <v>323</v>
      </c>
      <c r="Z43" s="21">
        <v>317</v>
      </c>
      <c r="AA43" s="21">
        <v>336</v>
      </c>
      <c r="AB43" s="21">
        <v>470</v>
      </c>
      <c r="AC43" s="21">
        <v>490</v>
      </c>
      <c r="AD43" s="21">
        <v>342</v>
      </c>
      <c r="AE43" s="21">
        <v>333</v>
      </c>
      <c r="AF43" s="21">
        <v>271</v>
      </c>
      <c r="AG43" s="21">
        <v>298</v>
      </c>
      <c r="AH43" s="21">
        <v>237</v>
      </c>
      <c r="AI43" s="21">
        <v>260</v>
      </c>
      <c r="AJ43" s="21">
        <f>717-237</f>
        <v>480</v>
      </c>
      <c r="AK43" s="21">
        <f>1033-260</f>
        <v>773</v>
      </c>
      <c r="AL43" s="26">
        <f t="shared" si="1"/>
        <v>9479</v>
      </c>
    </row>
    <row r="44" spans="2:38" s="3" customFormat="1" ht="6.75" customHeight="1">
      <c r="B44" s="19"/>
      <c r="C44" s="20"/>
      <c r="D44" s="24"/>
      <c r="E44" s="24"/>
      <c r="F44" s="21"/>
      <c r="G44" s="21"/>
      <c r="H44" s="21"/>
      <c r="I44" s="21"/>
      <c r="J44" s="21"/>
      <c r="K44" s="21"/>
      <c r="L44" s="27"/>
      <c r="M44" s="21"/>
      <c r="N44" s="21"/>
      <c r="O44" s="27"/>
      <c r="P44" s="21"/>
      <c r="Q44" s="21"/>
      <c r="R44" s="27"/>
      <c r="S44" s="21"/>
      <c r="V44" s="22"/>
      <c r="W44" s="21"/>
      <c r="X44" s="21"/>
      <c r="Y44" s="27"/>
      <c r="Z44" s="21"/>
      <c r="AA44" s="21"/>
      <c r="AB44" s="21"/>
      <c r="AC44" s="21"/>
      <c r="AD44" s="21"/>
      <c r="AE44" s="21"/>
      <c r="AF44" s="21"/>
      <c r="AG44" s="27"/>
      <c r="AH44" s="21"/>
      <c r="AI44" s="21"/>
      <c r="AJ44" s="27"/>
      <c r="AK44" s="21"/>
      <c r="AL44" s="26">
        <f t="shared" si="1"/>
        <v>0</v>
      </c>
    </row>
    <row r="45" spans="2:38" s="3" customFormat="1" ht="12.75" customHeight="1">
      <c r="B45" s="19" t="s">
        <v>37</v>
      </c>
      <c r="C45" s="20"/>
      <c r="D45" s="24">
        <v>4719</v>
      </c>
      <c r="E45" s="24">
        <v>5103</v>
      </c>
      <c r="F45" s="21">
        <v>168</v>
      </c>
      <c r="G45" s="21">
        <v>147</v>
      </c>
      <c r="H45" s="21">
        <v>186</v>
      </c>
      <c r="I45" s="21">
        <v>157</v>
      </c>
      <c r="J45" s="21">
        <v>217</v>
      </c>
      <c r="K45" s="21">
        <v>220</v>
      </c>
      <c r="L45" s="21">
        <v>235</v>
      </c>
      <c r="M45" s="21">
        <v>246</v>
      </c>
      <c r="N45" s="21">
        <v>203</v>
      </c>
      <c r="O45" s="21">
        <v>201</v>
      </c>
      <c r="P45" s="21">
        <v>274</v>
      </c>
      <c r="Q45" s="21">
        <v>277</v>
      </c>
      <c r="R45" s="21">
        <v>273</v>
      </c>
      <c r="S45" s="21">
        <v>211</v>
      </c>
      <c r="V45" s="22">
        <v>226</v>
      </c>
      <c r="W45" s="21">
        <v>221</v>
      </c>
      <c r="X45" s="21">
        <v>266</v>
      </c>
      <c r="Y45" s="21">
        <v>235</v>
      </c>
      <c r="Z45" s="21">
        <v>312</v>
      </c>
      <c r="AA45" s="21">
        <v>362</v>
      </c>
      <c r="AB45" s="21">
        <v>548</v>
      </c>
      <c r="AC45" s="21">
        <v>518</v>
      </c>
      <c r="AD45" s="21">
        <v>354</v>
      </c>
      <c r="AE45" s="21">
        <v>318</v>
      </c>
      <c r="AF45" s="21">
        <v>318</v>
      </c>
      <c r="AG45" s="21">
        <v>370</v>
      </c>
      <c r="AH45" s="21">
        <v>314</v>
      </c>
      <c r="AI45" s="21">
        <v>402</v>
      </c>
      <c r="AJ45" s="21">
        <f>1139-314</f>
        <v>825</v>
      </c>
      <c r="AK45" s="21">
        <f>1620-402</f>
        <v>1218</v>
      </c>
      <c r="AL45" s="26">
        <f t="shared" si="1"/>
        <v>9822</v>
      </c>
    </row>
    <row r="46" spans="2:38" s="3" customFormat="1" ht="12.75" customHeight="1">
      <c r="B46" s="19" t="s">
        <v>38</v>
      </c>
      <c r="C46" s="20"/>
      <c r="D46" s="24">
        <v>667</v>
      </c>
      <c r="E46" s="24">
        <v>725</v>
      </c>
      <c r="F46" s="21">
        <v>17</v>
      </c>
      <c r="G46" s="21">
        <v>16</v>
      </c>
      <c r="H46" s="21">
        <v>33</v>
      </c>
      <c r="I46" s="21">
        <v>13</v>
      </c>
      <c r="J46" s="21">
        <v>35</v>
      </c>
      <c r="K46" s="21">
        <v>36</v>
      </c>
      <c r="L46" s="21">
        <v>59</v>
      </c>
      <c r="M46" s="21">
        <v>54</v>
      </c>
      <c r="N46" s="21">
        <v>18</v>
      </c>
      <c r="O46" s="21">
        <v>19</v>
      </c>
      <c r="P46" s="21">
        <v>32</v>
      </c>
      <c r="Q46" s="21">
        <v>18</v>
      </c>
      <c r="R46" s="21">
        <v>24</v>
      </c>
      <c r="S46" s="21">
        <v>19</v>
      </c>
      <c r="V46" s="22">
        <v>32</v>
      </c>
      <c r="W46" s="21">
        <v>27</v>
      </c>
      <c r="X46" s="21">
        <v>38</v>
      </c>
      <c r="Y46" s="21">
        <v>40</v>
      </c>
      <c r="Z46" s="21">
        <v>41</v>
      </c>
      <c r="AA46" s="21">
        <v>39</v>
      </c>
      <c r="AB46" s="21">
        <v>66</v>
      </c>
      <c r="AC46" s="21">
        <v>45</v>
      </c>
      <c r="AD46" s="21">
        <v>29</v>
      </c>
      <c r="AE46" s="21">
        <v>35</v>
      </c>
      <c r="AF46" s="21">
        <v>37</v>
      </c>
      <c r="AG46" s="21">
        <v>50</v>
      </c>
      <c r="AH46" s="21">
        <v>49</v>
      </c>
      <c r="AI46" s="21">
        <v>62</v>
      </c>
      <c r="AJ46" s="21">
        <f>206-49</f>
        <v>157</v>
      </c>
      <c r="AK46" s="21">
        <f>314-62</f>
        <v>252</v>
      </c>
      <c r="AL46" s="26">
        <f t="shared" si="1"/>
        <v>1392</v>
      </c>
    </row>
    <row r="47" spans="2:38" s="3" customFormat="1" ht="12.75" customHeight="1">
      <c r="B47" s="19" t="s">
        <v>39</v>
      </c>
      <c r="C47" s="20"/>
      <c r="D47" s="24">
        <v>518</v>
      </c>
      <c r="E47" s="24">
        <v>458</v>
      </c>
      <c r="F47" s="21">
        <v>18</v>
      </c>
      <c r="G47" s="21">
        <v>22</v>
      </c>
      <c r="H47" s="21">
        <v>27</v>
      </c>
      <c r="I47" s="21">
        <v>22</v>
      </c>
      <c r="J47" s="21">
        <v>32</v>
      </c>
      <c r="K47" s="21">
        <v>16</v>
      </c>
      <c r="L47" s="21">
        <v>19</v>
      </c>
      <c r="M47" s="21">
        <v>23</v>
      </c>
      <c r="N47" s="21">
        <v>22</v>
      </c>
      <c r="O47" s="21">
        <v>21</v>
      </c>
      <c r="P47" s="21">
        <v>28</v>
      </c>
      <c r="Q47" s="21">
        <v>18</v>
      </c>
      <c r="R47" s="21">
        <v>26</v>
      </c>
      <c r="S47" s="21">
        <v>19</v>
      </c>
      <c r="V47" s="22">
        <v>29</v>
      </c>
      <c r="W47" s="21">
        <v>25</v>
      </c>
      <c r="X47" s="21">
        <v>35</v>
      </c>
      <c r="Y47" s="21">
        <v>19</v>
      </c>
      <c r="Z47" s="21">
        <v>43</v>
      </c>
      <c r="AA47" s="21">
        <v>28</v>
      </c>
      <c r="AB47" s="21">
        <v>53</v>
      </c>
      <c r="AC47" s="21">
        <v>34</v>
      </c>
      <c r="AD47" s="21">
        <v>33</v>
      </c>
      <c r="AE47" s="21">
        <v>17</v>
      </c>
      <c r="AF47" s="21">
        <v>35</v>
      </c>
      <c r="AG47" s="21">
        <v>34</v>
      </c>
      <c r="AH47" s="21">
        <v>37</v>
      </c>
      <c r="AI47" s="21">
        <v>42</v>
      </c>
      <c r="AJ47" s="21">
        <f>118-37</f>
        <v>81</v>
      </c>
      <c r="AK47" s="21">
        <f>160-42</f>
        <v>118</v>
      </c>
      <c r="AL47" s="26">
        <f t="shared" si="1"/>
        <v>976</v>
      </c>
    </row>
    <row r="48" spans="2:38" s="3" customFormat="1" ht="12.75" customHeight="1">
      <c r="B48" s="19" t="s">
        <v>40</v>
      </c>
      <c r="C48" s="20"/>
      <c r="D48" s="24">
        <v>551</v>
      </c>
      <c r="E48" s="24">
        <v>507</v>
      </c>
      <c r="F48" s="21">
        <v>12</v>
      </c>
      <c r="G48" s="21">
        <v>14</v>
      </c>
      <c r="H48" s="21">
        <v>17</v>
      </c>
      <c r="I48" s="21">
        <v>32</v>
      </c>
      <c r="J48" s="21">
        <v>27</v>
      </c>
      <c r="K48" s="21">
        <v>30</v>
      </c>
      <c r="L48" s="21">
        <v>14</v>
      </c>
      <c r="M48" s="21">
        <v>21</v>
      </c>
      <c r="N48" s="21">
        <v>25</v>
      </c>
      <c r="O48" s="21">
        <v>14</v>
      </c>
      <c r="P48" s="21">
        <v>31</v>
      </c>
      <c r="Q48" s="21">
        <v>19</v>
      </c>
      <c r="R48" s="21">
        <v>49</v>
      </c>
      <c r="S48" s="21">
        <v>24</v>
      </c>
      <c r="V48" s="22">
        <v>35</v>
      </c>
      <c r="W48" s="21">
        <v>25</v>
      </c>
      <c r="X48" s="21">
        <v>45</v>
      </c>
      <c r="Y48" s="21">
        <v>28</v>
      </c>
      <c r="Z48" s="21">
        <v>41</v>
      </c>
      <c r="AA48" s="21">
        <v>23</v>
      </c>
      <c r="AB48" s="21">
        <v>45</v>
      </c>
      <c r="AC48" s="21">
        <v>29</v>
      </c>
      <c r="AD48" s="21">
        <v>29</v>
      </c>
      <c r="AE48" s="21">
        <v>28</v>
      </c>
      <c r="AF48" s="21">
        <v>35</v>
      </c>
      <c r="AG48" s="21">
        <v>40</v>
      </c>
      <c r="AH48" s="21">
        <v>45</v>
      </c>
      <c r="AI48" s="21">
        <v>51</v>
      </c>
      <c r="AJ48" s="21">
        <f>146-45</f>
        <v>101</v>
      </c>
      <c r="AK48" s="21">
        <f>180-51</f>
        <v>129</v>
      </c>
      <c r="AL48" s="26">
        <f t="shared" si="1"/>
        <v>1058</v>
      </c>
    </row>
    <row r="49" spans="2:38" s="3" customFormat="1" ht="6.75" customHeight="1">
      <c r="B49" s="19"/>
      <c r="C49" s="20"/>
      <c r="D49" s="24"/>
      <c r="E49" s="2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V49" s="22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6">
        <f t="shared" si="1"/>
        <v>0</v>
      </c>
    </row>
    <row r="50" spans="2:38" s="3" customFormat="1" ht="12.75" customHeight="1">
      <c r="B50" s="19" t="s">
        <v>41</v>
      </c>
      <c r="C50" s="20"/>
      <c r="D50" s="24">
        <v>3529</v>
      </c>
      <c r="E50" s="24">
        <v>3789</v>
      </c>
      <c r="F50" s="21">
        <v>178</v>
      </c>
      <c r="G50" s="21">
        <v>149</v>
      </c>
      <c r="H50" s="21">
        <v>155</v>
      </c>
      <c r="I50" s="21">
        <v>154</v>
      </c>
      <c r="J50" s="21">
        <v>175</v>
      </c>
      <c r="K50" s="21">
        <v>161</v>
      </c>
      <c r="L50" s="21">
        <v>178</v>
      </c>
      <c r="M50" s="21">
        <v>187</v>
      </c>
      <c r="N50" s="21">
        <v>202</v>
      </c>
      <c r="O50" s="21">
        <v>168</v>
      </c>
      <c r="P50" s="21">
        <v>265</v>
      </c>
      <c r="Q50" s="21">
        <v>232</v>
      </c>
      <c r="R50" s="21">
        <v>208</v>
      </c>
      <c r="S50" s="21">
        <v>227</v>
      </c>
      <c r="V50" s="22">
        <v>182</v>
      </c>
      <c r="W50" s="21">
        <v>171</v>
      </c>
      <c r="X50" s="21">
        <v>174</v>
      </c>
      <c r="Y50" s="21">
        <v>204</v>
      </c>
      <c r="Z50" s="21">
        <v>249</v>
      </c>
      <c r="AA50" s="21">
        <v>233</v>
      </c>
      <c r="AB50" s="21">
        <v>376</v>
      </c>
      <c r="AC50" s="21">
        <v>348</v>
      </c>
      <c r="AD50" s="21">
        <v>236</v>
      </c>
      <c r="AE50" s="21">
        <v>250</v>
      </c>
      <c r="AF50" s="21">
        <v>218</v>
      </c>
      <c r="AG50" s="21">
        <v>226</v>
      </c>
      <c r="AH50" s="21">
        <v>224</v>
      </c>
      <c r="AI50" s="21">
        <v>265</v>
      </c>
      <c r="AJ50" s="21">
        <f>733-224</f>
        <v>509</v>
      </c>
      <c r="AK50" s="21">
        <f>1079-265</f>
        <v>814</v>
      </c>
      <c r="AL50" s="26">
        <f t="shared" si="1"/>
        <v>7318</v>
      </c>
    </row>
    <row r="51" spans="2:38" s="3" customFormat="1" ht="12.75" customHeight="1">
      <c r="B51" s="19" t="s">
        <v>42</v>
      </c>
      <c r="C51" s="20"/>
      <c r="D51" s="24">
        <v>4863</v>
      </c>
      <c r="E51" s="24">
        <v>5371</v>
      </c>
      <c r="F51" s="21">
        <v>198</v>
      </c>
      <c r="G51" s="21">
        <v>184</v>
      </c>
      <c r="H51" s="21">
        <v>225</v>
      </c>
      <c r="I51" s="21">
        <v>212</v>
      </c>
      <c r="J51" s="21">
        <v>239</v>
      </c>
      <c r="K51" s="21">
        <v>266</v>
      </c>
      <c r="L51" s="21">
        <v>295</v>
      </c>
      <c r="M51" s="21">
        <v>326</v>
      </c>
      <c r="N51" s="21">
        <v>230</v>
      </c>
      <c r="O51" s="21">
        <v>250</v>
      </c>
      <c r="P51" s="21">
        <v>320</v>
      </c>
      <c r="Q51" s="21">
        <v>282</v>
      </c>
      <c r="R51" s="21">
        <v>231</v>
      </c>
      <c r="S51" s="21">
        <v>252</v>
      </c>
      <c r="V51" s="22">
        <v>227</v>
      </c>
      <c r="W51" s="21">
        <v>220</v>
      </c>
      <c r="X51" s="21">
        <v>279</v>
      </c>
      <c r="Y51" s="21">
        <v>304</v>
      </c>
      <c r="Z51" s="21">
        <v>344</v>
      </c>
      <c r="AA51" s="21">
        <v>348</v>
      </c>
      <c r="AB51" s="21">
        <v>502</v>
      </c>
      <c r="AC51" s="21">
        <v>464</v>
      </c>
      <c r="AD51" s="21">
        <v>318</v>
      </c>
      <c r="AE51" s="21">
        <v>308</v>
      </c>
      <c r="AF51" s="21">
        <v>309</v>
      </c>
      <c r="AG51" s="21">
        <v>368</v>
      </c>
      <c r="AH51" s="21">
        <v>326</v>
      </c>
      <c r="AI51" s="21">
        <v>423</v>
      </c>
      <c r="AJ51" s="21">
        <f>1146-326</f>
        <v>820</v>
      </c>
      <c r="AK51" s="21">
        <f>1587-423</f>
        <v>1164</v>
      </c>
      <c r="AL51" s="26">
        <f t="shared" si="1"/>
        <v>10234</v>
      </c>
    </row>
    <row r="52" spans="2:38" s="3" customFormat="1" ht="12.75" customHeight="1">
      <c r="B52" s="19" t="s">
        <v>43</v>
      </c>
      <c r="C52" s="20"/>
      <c r="D52" s="24">
        <v>660</v>
      </c>
      <c r="E52" s="24">
        <v>685</v>
      </c>
      <c r="F52" s="21">
        <v>29</v>
      </c>
      <c r="G52" s="21">
        <v>33</v>
      </c>
      <c r="H52" s="21">
        <v>43</v>
      </c>
      <c r="I52" s="21">
        <v>30</v>
      </c>
      <c r="J52" s="21">
        <v>29</v>
      </c>
      <c r="K52" s="21">
        <v>31</v>
      </c>
      <c r="L52" s="21">
        <v>43</v>
      </c>
      <c r="M52" s="21">
        <v>40</v>
      </c>
      <c r="N52" s="21">
        <v>44</v>
      </c>
      <c r="O52" s="21">
        <v>24</v>
      </c>
      <c r="P52" s="21">
        <v>42</v>
      </c>
      <c r="Q52" s="21">
        <v>33</v>
      </c>
      <c r="R52" s="21">
        <v>28</v>
      </c>
      <c r="S52" s="21">
        <v>33</v>
      </c>
      <c r="V52" s="22">
        <v>38</v>
      </c>
      <c r="W52" s="21">
        <v>35</v>
      </c>
      <c r="X52" s="21">
        <v>30</v>
      </c>
      <c r="Y52" s="21">
        <v>34</v>
      </c>
      <c r="Z52" s="21">
        <v>50</v>
      </c>
      <c r="AA52" s="21">
        <v>42</v>
      </c>
      <c r="AB52" s="21">
        <v>74</v>
      </c>
      <c r="AC52" s="21">
        <v>68</v>
      </c>
      <c r="AD52" s="21">
        <v>34</v>
      </c>
      <c r="AE52" s="21">
        <v>36</v>
      </c>
      <c r="AF52" s="21">
        <v>36</v>
      </c>
      <c r="AG52" s="21">
        <v>47</v>
      </c>
      <c r="AH52" s="21">
        <v>41</v>
      </c>
      <c r="AI52" s="21">
        <v>50</v>
      </c>
      <c r="AJ52" s="21">
        <f>140-41</f>
        <v>99</v>
      </c>
      <c r="AK52" s="21">
        <f>199-50</f>
        <v>149</v>
      </c>
      <c r="AL52" s="26">
        <f t="shared" si="1"/>
        <v>1345</v>
      </c>
    </row>
    <row r="53" spans="2:38" s="3" customFormat="1" ht="12.75" customHeight="1">
      <c r="B53" s="19" t="s">
        <v>44</v>
      </c>
      <c r="C53" s="20"/>
      <c r="D53" s="24">
        <v>7042</v>
      </c>
      <c r="E53" s="24">
        <v>7637</v>
      </c>
      <c r="F53" s="21">
        <v>333</v>
      </c>
      <c r="G53" s="21">
        <v>280</v>
      </c>
      <c r="H53" s="21">
        <v>368</v>
      </c>
      <c r="I53" s="21">
        <v>329</v>
      </c>
      <c r="J53" s="21">
        <v>417</v>
      </c>
      <c r="K53" s="21">
        <v>370</v>
      </c>
      <c r="L53" s="21">
        <v>409</v>
      </c>
      <c r="M53" s="21">
        <v>389</v>
      </c>
      <c r="N53" s="21">
        <v>316</v>
      </c>
      <c r="O53" s="21">
        <v>362</v>
      </c>
      <c r="P53" s="21">
        <v>492</v>
      </c>
      <c r="Q53" s="21">
        <v>453</v>
      </c>
      <c r="R53" s="21">
        <v>407</v>
      </c>
      <c r="S53" s="21">
        <v>401</v>
      </c>
      <c r="V53" s="22">
        <v>368</v>
      </c>
      <c r="W53" s="21">
        <v>405</v>
      </c>
      <c r="X53" s="21">
        <v>445</v>
      </c>
      <c r="Y53" s="21">
        <v>434</v>
      </c>
      <c r="Z53" s="21">
        <v>486</v>
      </c>
      <c r="AA53" s="21">
        <v>496</v>
      </c>
      <c r="AB53" s="21">
        <v>708</v>
      </c>
      <c r="AC53" s="21">
        <v>660</v>
      </c>
      <c r="AD53" s="21">
        <v>421</v>
      </c>
      <c r="AE53" s="21">
        <v>457</v>
      </c>
      <c r="AF53" s="21">
        <v>393</v>
      </c>
      <c r="AG53" s="21">
        <v>494</v>
      </c>
      <c r="AH53" s="21">
        <v>449</v>
      </c>
      <c r="AI53" s="21">
        <v>552</v>
      </c>
      <c r="AJ53" s="21">
        <f>1477-449</f>
        <v>1028</v>
      </c>
      <c r="AK53" s="21">
        <f>2107-552</f>
        <v>1555</v>
      </c>
      <c r="AL53" s="26">
        <f t="shared" si="1"/>
        <v>14677</v>
      </c>
    </row>
    <row r="54" spans="2:38" s="3" customFormat="1" ht="6.75" customHeight="1">
      <c r="B54" s="19"/>
      <c r="C54" s="20"/>
      <c r="D54" s="24"/>
      <c r="E54" s="24"/>
      <c r="AL54" s="26">
        <f t="shared" si="1"/>
        <v>0</v>
      </c>
    </row>
    <row r="55" spans="2:38" s="3" customFormat="1" ht="12.75" customHeight="1">
      <c r="B55" s="19" t="s">
        <v>45</v>
      </c>
      <c r="C55" s="20"/>
      <c r="D55" s="24">
        <v>9661</v>
      </c>
      <c r="E55" s="24">
        <v>10587</v>
      </c>
      <c r="F55" s="21">
        <v>423</v>
      </c>
      <c r="G55" s="21">
        <v>408</v>
      </c>
      <c r="H55" s="21">
        <v>438</v>
      </c>
      <c r="I55" s="21">
        <v>442</v>
      </c>
      <c r="J55" s="21">
        <v>493</v>
      </c>
      <c r="K55" s="21">
        <v>511</v>
      </c>
      <c r="L55" s="21">
        <v>560</v>
      </c>
      <c r="M55" s="21">
        <v>552</v>
      </c>
      <c r="N55" s="21">
        <v>434</v>
      </c>
      <c r="O55" s="21">
        <v>407</v>
      </c>
      <c r="P55" s="21">
        <v>600</v>
      </c>
      <c r="Q55" s="21">
        <v>549</v>
      </c>
      <c r="R55" s="21">
        <v>535</v>
      </c>
      <c r="S55" s="21">
        <v>515</v>
      </c>
      <c r="V55" s="22">
        <v>478</v>
      </c>
      <c r="W55" s="21">
        <v>503</v>
      </c>
      <c r="X55" s="26">
        <v>595</v>
      </c>
      <c r="Y55" s="21">
        <v>601</v>
      </c>
      <c r="Z55" s="21">
        <v>686</v>
      </c>
      <c r="AA55" s="21">
        <v>692</v>
      </c>
      <c r="AB55" s="21">
        <v>1018</v>
      </c>
      <c r="AC55" s="21">
        <v>916</v>
      </c>
      <c r="AD55" s="21">
        <v>627</v>
      </c>
      <c r="AE55" s="21">
        <v>672</v>
      </c>
      <c r="AF55" s="21">
        <v>606</v>
      </c>
      <c r="AG55" s="21">
        <v>737</v>
      </c>
      <c r="AH55" s="21">
        <v>650</v>
      </c>
      <c r="AI55" s="21">
        <v>849</v>
      </c>
      <c r="AJ55" s="21">
        <f>2168-650</f>
        <v>1518</v>
      </c>
      <c r="AK55" s="21">
        <f>3082-849</f>
        <v>2233</v>
      </c>
      <c r="AL55" s="26">
        <f t="shared" si="1"/>
        <v>20248</v>
      </c>
    </row>
    <row r="56" spans="2:38" s="3" customFormat="1" ht="12.75" customHeight="1">
      <c r="B56" s="19" t="s">
        <v>46</v>
      </c>
      <c r="C56" s="20"/>
      <c r="D56" s="24">
        <v>6503</v>
      </c>
      <c r="E56" s="24">
        <v>7029</v>
      </c>
      <c r="F56" s="21">
        <v>297</v>
      </c>
      <c r="G56" s="21">
        <v>273</v>
      </c>
      <c r="H56" s="21">
        <v>335</v>
      </c>
      <c r="I56" s="21">
        <v>295</v>
      </c>
      <c r="J56" s="21">
        <v>347</v>
      </c>
      <c r="K56" s="21">
        <v>313</v>
      </c>
      <c r="L56" s="21">
        <v>401</v>
      </c>
      <c r="M56" s="21">
        <v>379</v>
      </c>
      <c r="N56" s="21">
        <v>295</v>
      </c>
      <c r="O56" s="21">
        <v>322</v>
      </c>
      <c r="P56" s="21">
        <v>487</v>
      </c>
      <c r="Q56" s="21">
        <v>456</v>
      </c>
      <c r="R56" s="21">
        <v>445</v>
      </c>
      <c r="S56" s="21">
        <v>455</v>
      </c>
      <c r="V56" s="22">
        <v>361</v>
      </c>
      <c r="W56" s="21">
        <v>364</v>
      </c>
      <c r="X56" s="21">
        <v>391</v>
      </c>
      <c r="Y56" s="21">
        <v>398</v>
      </c>
      <c r="Z56" s="21">
        <v>477</v>
      </c>
      <c r="AA56" s="21">
        <v>472</v>
      </c>
      <c r="AB56" s="21">
        <v>628</v>
      </c>
      <c r="AC56" s="21">
        <v>634</v>
      </c>
      <c r="AD56" s="21">
        <v>426</v>
      </c>
      <c r="AE56" s="21">
        <v>440</v>
      </c>
      <c r="AF56" s="21">
        <v>363</v>
      </c>
      <c r="AG56" s="21">
        <v>399</v>
      </c>
      <c r="AH56" s="21">
        <v>387</v>
      </c>
      <c r="AI56" s="21">
        <v>449</v>
      </c>
      <c r="AJ56" s="21">
        <f>1250-387</f>
        <v>863</v>
      </c>
      <c r="AK56" s="21">
        <f>1829-449</f>
        <v>1380</v>
      </c>
      <c r="AL56" s="26">
        <f t="shared" si="1"/>
        <v>13532</v>
      </c>
    </row>
    <row r="57" spans="1:38" s="3" customFormat="1" ht="6.75" customHeight="1">
      <c r="A57" s="28"/>
      <c r="B57" s="29"/>
      <c r="C57" s="30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8"/>
      <c r="U57" s="28"/>
      <c r="V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26">
        <f t="shared" si="1"/>
        <v>0</v>
      </c>
    </row>
    <row r="58" spans="2:37" s="3" customFormat="1" ht="12.75" customHeight="1">
      <c r="B58" s="19"/>
      <c r="D58" s="40"/>
      <c r="E58" s="2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V58" s="22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2:37" s="3" customFormat="1" ht="46.5" customHeight="1">
      <c r="B59" s="41" t="s">
        <v>59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34"/>
      <c r="O59" s="34"/>
      <c r="P59" s="34"/>
      <c r="Q59" s="34"/>
      <c r="R59" s="34"/>
      <c r="S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2:19" s="3" customFormat="1" ht="11.2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2:19" s="3" customFormat="1" ht="11.25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2:19" s="3" customFormat="1" ht="11.2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20:32" ht="11.25" customHeight="1"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21">
    <mergeCell ref="AJ2:AK2"/>
    <mergeCell ref="AH4:AI4"/>
    <mergeCell ref="AJ4:AK4"/>
    <mergeCell ref="Z4:AA4"/>
    <mergeCell ref="AB4:AC4"/>
    <mergeCell ref="AD4:AE4"/>
    <mergeCell ref="AF4:AG4"/>
    <mergeCell ref="X4:Y4"/>
    <mergeCell ref="J1:Q1"/>
    <mergeCell ref="W1:AD1"/>
    <mergeCell ref="J4:K4"/>
    <mergeCell ref="L4:M4"/>
    <mergeCell ref="N4:O4"/>
    <mergeCell ref="P4:Q4"/>
    <mergeCell ref="R4:S4"/>
    <mergeCell ref="V4:W4"/>
    <mergeCell ref="B59:M59"/>
    <mergeCell ref="A4:C5"/>
    <mergeCell ref="D4:E4"/>
    <mergeCell ref="F4:G4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2003-12-11T07:04:49Z</cp:lastPrinted>
  <dcterms:created xsi:type="dcterms:W3CDTF">2002-11-26T01:03:49Z</dcterms:created>
  <dcterms:modified xsi:type="dcterms:W3CDTF">2004-02-05T01:39:52Z</dcterms:modified>
  <cp:category/>
  <cp:version/>
  <cp:contentType/>
  <cp:contentStatus/>
</cp:coreProperties>
</file>