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　1209 障害福祉課\障害福祉\処遇改善\01 処遇改善加算届出\★届出R4\20220322【厚生労働省】（通知）「福祉・介護職員処遇改善加算等に関する基本的考え方並びに事務処理手順及び様式例の提示について」の一部改正について\01  起案用\"/>
    </mc:Choice>
  </mc:AlternateContent>
  <bookViews>
    <workbookView xWindow="26190" yWindow="-16320" windowWidth="29040" windowHeight="158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5" i="73" l="1"/>
  <c r="AB36" i="73"/>
  <c r="AB37" i="73"/>
  <c r="AB38" i="73"/>
  <c r="AB39" i="73"/>
  <c r="AB40" i="73"/>
  <c r="AE84" i="70" l="1"/>
  <c r="Y84" i="70"/>
  <c r="S84" i="70"/>
  <c r="AB75" i="70"/>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Q13" i="9"/>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T14" i="72"/>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O5" i="72"/>
  <c r="AB72" i="70" s="1"/>
  <c r="AO86" i="70" s="1"/>
  <c r="O5" i="9"/>
  <c r="AB30" i="70" s="1"/>
  <c r="AL31" i="70" s="1"/>
  <c r="AJ13" i="72"/>
  <c r="AK13" i="72"/>
  <c r="Q227" i="70"/>
  <c r="AB51" i="70" l="1"/>
  <c r="AO93" i="70"/>
  <c r="AQ93" i="70"/>
  <c r="AO89" i="70"/>
  <c r="AP90" i="70"/>
  <c r="S85" i="70"/>
  <c r="T86" i="70" s="1"/>
  <c r="N86" i="70" s="1"/>
  <c r="AP89" i="70"/>
  <c r="AO87" i="70"/>
  <c r="AR87" i="70" s="1"/>
  <c r="AQ92" i="70"/>
  <c r="AO92" i="70"/>
  <c r="AP92" i="70"/>
  <c r="AO90" i="70"/>
  <c r="AP93" i="70"/>
  <c r="AB52" i="70"/>
  <c r="AL52" i="70" l="1"/>
  <c r="AT92" i="70"/>
  <c r="Y89" i="70"/>
  <c r="AR90" i="70"/>
  <c r="AS87" i="70"/>
  <c r="Y87" i="70"/>
  <c r="Z88" i="70" s="1"/>
  <c r="AT90" i="70"/>
  <c r="S87" i="70" s="1"/>
  <c r="T88" i="70" s="1"/>
  <c r="AR93" i="70"/>
  <c r="AB73" i="70"/>
  <c r="AL73" i="70" s="1"/>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<sst xmlns="http://schemas.openxmlformats.org/spreadsheetml/2006/main" count="2256" uniqueCount="512">
  <si>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</si>
  <si>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</si>
  <si>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</si>
  <si>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</si>
  <si>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</si>
  <si>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</si>
  <si>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</si>
  <si>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</si>
  <si>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</si>
  <si>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</si>
  <si>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</si>
  <si>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</si>
  <si>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</si>
  <si>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</si>
  <si>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</si>
  <si>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</si>
  <si>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</si>
  <si>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</si>
  <si>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</si>
  <si>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</si>
  <si>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</si>
  <si>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</si>
  <si>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</si>
  <si>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</si>
  <si>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</si>
  <si>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</si>
  <si>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</si>
  <si>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</si>
  <si>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</si>
  <si>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</si>
  <si>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</si>
  <si>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</si>
  <si>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</si>
  <si>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</si>
  <si>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</si>
  <si>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</si>
  <si>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</si>
  <si>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</si>
  <si>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</si>
  <si>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</si>
  <si>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</si>
  <si>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</si>
  <si>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</si>
  <si>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</si>
  <si>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</si>
  <si>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</si>
  <si>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</si>
  <si>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</si>
  <si>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</si>
  <si>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</si>
  <si>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</si>
  <si>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</si>
  <si>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</si>
  <si>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</si>
  <si>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</si>
  <si>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</si>
  <si>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</si>
  <si>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</si>
  <si>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</si>
  <si>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</si>
  <si>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</si>
  <si>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</si>
  <si>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</si>
  <si>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</si>
  <si>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</si>
  <si>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</si>
  <si>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</si>
  <si>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</si>
  <si>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</si>
  <si>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</si>
  <si>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</si>
  <si>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</si>
  <si>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</si>
  <si>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</si>
  <si>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</si>
  <si>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</si>
  <si>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</si>
  <si>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</si>
  <si>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</si>
  <si>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</si>
  <si>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</si>
  <si>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</si>
  <si>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</si>
  <si>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</si>
  <si>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</si>
  <si>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</si>
  <si>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</si>
  <si>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</si>
  <si>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</si>
  <si>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</si>
  <si>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</si>
  <si>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</si>
  <si>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</si>
  <si>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</si>
  <si>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</si>
  <si>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</si>
  <si>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</si>
  <si>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</si>
  <si>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</si>
  <si>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</si>
  <si>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</si>
  <si>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</si>
  <si>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</si>
  <si>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</si>
  <si>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</si>
  <si>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</si>
  <si>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</si>
  <si>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</si>
  <si>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</si>
  <si>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</si>
  <si>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</si>
  <si>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</si>
  <si>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</si>
  <si>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</si>
  <si>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</si>
  <si>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</si>
  <si>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</si>
  <si>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</si>
  <si>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</si>
  <si>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</si>
  <si>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</si>
  <si>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</si>
  <si>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</si>
  <si>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</si>
  <si>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</si>
  <si>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</si>
  <si>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</si>
  <si>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</si>
  <si>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</si>
  <si>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</si>
  <si>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</si>
  <si>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</si>
  <si>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</si>
  <si>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</si>
  <si>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</si>
  <si>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</si>
  <si>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</si>
  <si>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</si>
  <si>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</si>
  <si>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</si>
  <si>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</si>
  <si>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</si>
  <si>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</si>
  <si>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</si>
  <si>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</si>
  <si>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</si>
  <si>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</si>
  <si>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</si>
  <si>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</si>
  <si>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</si>
  <si>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</si>
  <si>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</si>
  <si>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</si>
  <si>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</si>
  <si>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</si>
  <si>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</si>
  <si>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</si>
  <si>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</si>
  <si>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</si>
  <si>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</si>
  <si>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</si>
  <si>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</si>
  <si>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</si>
  <si>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</si>
  <si>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</si>
  <si>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</si>
  <si>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</si>
  <si>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</si>
  <si>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</si>
  <si>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</si>
  <si>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</si>
  <si>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</si>
  <si>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</si>
  <si>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</si>
  <si>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</si>
  <si>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</si>
  <si>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</si>
  <si>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</si>
  <si>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</si>
  <si>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</si>
  <si>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</si>
  <si>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</si>
  <si>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</si>
  <si>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</si>
  <si>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</si>
  <si>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</si>
  <si>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</si>
  <si>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</si>
  <si>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</si>
  <si>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</si>
  <si>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</si>
  <si>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</si>
  <si>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</si>
  <si>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</si>
  <si>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</si>
  <si>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</si>
  <si>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</si>
  <si>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</si>
  <si>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</si>
  <si>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</si>
  <si>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</si>
  <si>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</si>
  <si>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</si>
  <si>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</si>
  <si>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</si>
  <si>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</si>
  <si>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</si>
  <si>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</si>
  <si>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</si>
  <si>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</si>
  <si>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</si>
  <si>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</si>
  <si>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</si>
  <si>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</si>
  <si>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</si>
  <si>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</si>
  <si>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</si>
  <si>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</si>
  <si>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</si>
  <si>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</si>
  <si>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</si>
  <si>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</si>
  <si>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</si>
  <si>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</si>
  <si>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</si>
  <si>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</si>
  <si>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</si>
  <si>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</si>
  <si>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</si>
  <si>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</si>
  <si>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</si>
  <si>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</si>
  <si>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</si>
  <si>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</si>
  <si>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</si>
  <si>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</si>
  <si>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</si>
  <si>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</si>
  <si>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</si>
  <si>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</si>
  <si>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</si>
  <si>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</si>
  <si>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</si>
  <si>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</si>
  <si>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</si>
  <si>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</si>
  <si>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</si>
  <si>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</si>
  <si>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</si>
  <si>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</si>
  <si>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</si>
  <si>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</si>
  <si>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</si>
  <si>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</si>
  <si>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</si>
  <si>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</si>
  <si>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</si>
  <si>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</si>
  <si>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</si>
  <si>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</si>
  <si>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</si>
  <si>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</si>
  <si>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</si>
  <si>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</si>
  <si>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</si>
  <si>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</si>
  <si>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</si>
  <si>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</si>
  <si>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</si>
  <si>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</si>
  <si>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</si>
  <si>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</si>
  <si>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</si>
  <si>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</si>
  <si>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</si>
  <si>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</si>
  <si>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</si>
  <si>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</si>
  <si>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</si>
  <si>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</si>
  <si>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</si>
  <si>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</si>
  <si>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</si>
  <si>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</si>
  <si>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</si>
  <si>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</si>
  <si>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</si>
  <si>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</si>
  <si>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</si>
  <si>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</si>
  <si>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</si>
  <si>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</si>
  <si>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</si>
  <si>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</si>
  <si>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</si>
  <si>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</si>
  <si>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</si>
  <si>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</si>
  <si>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</si>
  <si>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</si>
  <si>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</si>
  <si>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</si>
  <si>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</si>
  <si>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</si>
  <si>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</si>
  <si>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</si>
  <si>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</si>
  <si>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</si>
  <si>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</si>
  <si>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</si>
  <si>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</si>
  <si>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</si>
  <si>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</si>
  <si>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</si>
  <si>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</si>
  <si>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</si>
  <si>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</si>
  <si>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</si>
  <si>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</si>
  <si>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</si>
  <si>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</si>
  <si>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</si>
  <si>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</si>
  <si>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</si>
  <si>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</si>
  <si>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</si>
  <si>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</si>
  <si>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</si>
  <si>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</si>
  <si>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</si>
  <si>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</si>
  <si>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</si>
  <si>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</si>
  <si>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</si>
  <si>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</si>
  <si>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</si>
  <si>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</si>
  <si>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</si>
  <si>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</si>
  <si>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</si>
  <si>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</si>
  <si>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</si>
  <si>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</si>
  <si>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</si>
  <si>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</si>
  <si>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</si>
  <si>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</si>
  <si>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</si>
  <si>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</si>
  <si>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</si>
  <si>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</si>
  <si>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</si>
  <si>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</si>
  <si>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</si>
  <si>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</si>
  <si>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</si>
  <si>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</si>
  <si>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</si>
  <si>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</si>
  <si>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</si>
  <si>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</si>
  <si>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</si>
  <si>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</si>
  <si>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</si>
  <si>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</si>
  <si>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</si>
  <si>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</si>
  <si>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</si>
  <si>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</si>
  <si>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</si>
  <si>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</si>
  <si>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</si>
  <si>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</si>
  <si>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</si>
  <si>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</si>
  <si>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</si>
  <si>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</si>
  <si>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</si>
  <si>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</si>
  <si>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</si>
  <si>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</si>
  <si>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</si>
  <si>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</si>
  <si>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</si>
  <si>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</si>
  <si>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</si>
  <si>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</si>
  <si>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</si>
  <si>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</si>
  <si>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</si>
  <si>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</si>
  <si>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</si>
  <si>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</si>
  <si>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</si>
  <si>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</si>
  <si>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</si>
  <si>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</si>
  <si>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</si>
  <si>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</si>
  <si>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</si>
  <si>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</si>
  <si>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</si>
  <si>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</si>
  <si>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</si>
  <si>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</si>
  <si>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</si>
  <si>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</si>
  <si>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</si>
  <si>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</si>
  <si>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</si>
  <si>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</si>
  <si>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</si>
  <si>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</si>
  <si>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</si>
  <si>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</si>
  <si>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</si>
  <si>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</si>
  <si>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</si>
  <si>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</si>
  <si>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</si>
  <si>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</si>
  <si>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</si>
  <si>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</si>
  <si>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</si>
  <si>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</si>
  <si>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</si>
  <si>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</si>
  <si>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</si>
  <si>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</si>
  <si>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</si>
  <si>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</si>
  <si>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</si>
  <si>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</si>
  <si>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</si>
  <si>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</si>
  <si>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</si>
  <si>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</si>
  <si>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</si>
  <si>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</si>
  <si>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</si>
  <si>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</si>
  <si>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</si>
  <si>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</si>
  <si>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</si>
  <si>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</si>
  <si>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</si>
  <si>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</si>
  <si>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</si>
  <si>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</si>
  <si>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</si>
  <si>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</si>
  <si>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</si>
  <si>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</si>
  <si>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</si>
  <si>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</si>
  <si>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</si>
  <si>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</si>
  <si>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</si>
  <si>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</si>
  <si>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</si>
  <si>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</si>
  <si>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</si>
  <si>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</si>
  <si>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</si>
  <si>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</si>
  <si>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</si>
  <si>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</si>
  <si>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</si>
  <si>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</si>
  <si>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</si>
  <si>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</si>
  <si>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</si>
  <si>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</si>
  <si>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</si>
  <si>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</si>
  <si>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</si>
  <si>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</si>
  <si>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</si>
  <si>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</si>
  <si>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</si>
  <si>
    <t>○○ケアサービス</t>
  </si>
  <si>
    <t>○○ビル18Ｆ</t>
  </si>
  <si>
    <t>代表取締役</t>
    <rPh sb="0" eb="2">
      <t>ダイヒョウ</t>
    </rPh>
    <rPh sb="2" eb="5">
      <t>トリシマリヤク</t>
    </rPh>
    <phoneticPr fontId="8"/>
  </si>
  <si>
    <t>aaa@aaa.aa.jp</t>
  </si>
  <si>
    <t>富山市新総曲輪1-7</t>
    <rPh sb="0" eb="3">
      <t>トヤマシ</t>
    </rPh>
    <rPh sb="3" eb="4">
      <t>シン</t>
    </rPh>
    <rPh sb="4" eb="7">
      <t>ソウガワ</t>
    </rPh>
    <phoneticPr fontId="8"/>
  </si>
  <si>
    <t>富山　花子</t>
    <rPh sb="0" eb="2">
      <t>トヤマ</t>
    </rPh>
    <rPh sb="3" eb="5">
      <t>ハナコ</t>
    </rPh>
    <phoneticPr fontId="8"/>
  </si>
  <si>
    <t>トヤマ　タロウ</t>
    <phoneticPr fontId="7"/>
  </si>
  <si>
    <t>富山　太郎</t>
    <rPh sb="0" eb="2">
      <t>トヤマ</t>
    </rPh>
    <rPh sb="3" eb="5">
      <t>タロウ</t>
    </rPh>
    <phoneticPr fontId="8"/>
  </si>
  <si>
    <t>076-444-3212</t>
    <phoneticPr fontId="7"/>
  </si>
  <si>
    <t>076-444-3494</t>
    <phoneticPr fontId="7"/>
  </si>
  <si>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</si>
  <si>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</si>
  <si>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</si>
  <si>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</si>
  <si>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</si>
  <si>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富山県</t>
    <rPh sb="0" eb="3">
      <t>トヤマケン</t>
    </rPh>
    <phoneticPr fontId="8"/>
  </si>
  <si>
    <t>富山市</t>
    <rPh sb="0" eb="3">
      <t>トヤマシ</t>
    </rPh>
    <phoneticPr fontId="8"/>
  </si>
  <si>
    <t>砺波市</t>
    <rPh sb="0" eb="3">
      <t>トナミシ</t>
    </rPh>
    <phoneticPr fontId="8"/>
  </si>
  <si>
    <t>高岡市</t>
    <rPh sb="0" eb="3">
      <t>タカオカシ</t>
    </rPh>
    <phoneticPr fontId="8"/>
  </si>
  <si>
    <t>射水市</t>
    <rPh sb="0" eb="3">
      <t>イミズシ</t>
    </rPh>
    <phoneticPr fontId="8"/>
  </si>
  <si>
    <t>富山市</t>
    <rPh sb="0" eb="3">
      <t>トヤマシ</t>
    </rPh>
    <phoneticPr fontId="7"/>
  </si>
  <si>
    <t>富山県</t>
    <rPh sb="0" eb="3">
      <t>トヤマケン</t>
    </rPh>
    <phoneticPr fontId="7"/>
  </si>
  <si>
    <t>継続</t>
  </si>
  <si>
    <t>新規</t>
  </si>
  <si>
    <t>区分変更</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</si>
  <si>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</si>
  <si>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</si>
  <si>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</si>
  <si>
    <t>○実務経験が３年以上の福祉・介護職員に対し、実務者研修の受講費用として、○○万円を支給
○介護福祉士国家試験対策として、法人内で資格取得のための研修会を実施</t>
  </si>
  <si>
    <t>代表取締役</t>
    <rPh sb="0" eb="2">
      <t>ダイヒョウ</t>
    </rPh>
    <rPh sb="2" eb="5">
      <t>トリシマリヤク</t>
    </rPh>
    <phoneticPr fontId="6"/>
  </si>
  <si>
    <t>○○　○○</t>
  </si>
  <si>
    <t>不要
（参考様式です。福祉・介護職員処遇改善臨時特例交付金計画書の提出については、４月１日以降、県から別途、案内いたします。）</t>
    <rPh sb="33" eb="35">
      <t>テイシュツ</t>
    </rPh>
    <rPh sb="42" eb="43">
      <t>ガツ</t>
    </rPh>
    <rPh sb="44" eb="47">
      <t>ニチイコウ</t>
    </rPh>
    <rPh sb="48" eb="49">
      <t>ケン</t>
    </rPh>
    <rPh sb="51" eb="53">
      <t>ベット</t>
    </rPh>
    <rPh sb="54" eb="56">
      <t>アンナイ</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</si>
</sst>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8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10.5"/>
      <name val="ＭＳ Ｐゴシック"/>
      <family val="3"/>
      <charset val="128"/>
      <scheme val="minor"/>
    </font>
    <font>
      <b/>
      <sz val="10"/>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141">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69"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0" xfId="28" applyNumberFormat="1" applyFont="1" applyBorder="1" applyAlignment="1">
      <alignment vertical="center" wrapText="1"/>
    </xf>
    <xf numFmtId="0" fontId="33" fillId="0" borderId="137" xfId="0" applyFont="1" applyBorder="1" applyAlignment="1">
      <alignment vertical="center"/>
    </xf>
    <xf numFmtId="0" fontId="33" fillId="0" borderId="171" xfId="0" applyFont="1" applyBorder="1" applyAlignment="1">
      <alignment vertical="center"/>
    </xf>
    <xf numFmtId="0" fontId="33" fillId="0" borderId="51" xfId="0" applyFont="1" applyBorder="1" applyAlignment="1">
      <alignment vertical="center" wrapText="1"/>
    </xf>
    <xf numFmtId="179" fontId="33" fillId="0" borderId="172" xfId="28" applyNumberFormat="1" applyFont="1" applyBorder="1" applyAlignment="1">
      <alignment vertical="center" wrapText="1"/>
    </xf>
    <xf numFmtId="0" fontId="81" fillId="0" borderId="93" xfId="0" applyFont="1" applyBorder="1" applyAlignment="1">
      <alignment vertical="center"/>
    </xf>
    <xf numFmtId="0" fontId="81" fillId="0" borderId="24" xfId="0" applyFont="1" applyBorder="1" applyAlignment="1">
      <alignment vertical="center"/>
    </xf>
    <xf numFmtId="0" fontId="81" fillId="0" borderId="60" xfId="0" applyFont="1" applyBorder="1" applyAlignment="1">
      <alignment vertical="center"/>
    </xf>
    <xf numFmtId="0" fontId="81"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1" xfId="0" applyFont="1" applyBorder="1" applyAlignment="1">
      <alignment vertical="center"/>
    </xf>
    <xf numFmtId="0" fontId="34" fillId="0" borderId="51" xfId="0" applyFont="1" applyBorder="1" applyAlignment="1">
      <alignment vertical="center"/>
    </xf>
    <xf numFmtId="0" fontId="0" fillId="29" borderId="10" xfId="0" applyFill="1" applyBorder="1" applyAlignment="1">
      <alignment vertical="center"/>
    </xf>
    <xf numFmtId="0" fontId="0" fillId="29" borderId="96" xfId="0" applyFill="1" applyBorder="1" applyAlignment="1">
      <alignment vertical="center"/>
    </xf>
    <xf numFmtId="0" fontId="82" fillId="29" borderId="10" xfId="0" applyFont="1" applyFill="1" applyBorder="1" applyAlignment="1">
      <alignment horizontal="center" vertical="center" wrapText="1"/>
    </xf>
    <xf numFmtId="0" fontId="0" fillId="0" borderId="12" xfId="0" applyBorder="1" applyAlignment="1">
      <alignment vertical="center" wrapText="1"/>
    </xf>
    <xf numFmtId="0" fontId="0" fillId="0" borderId="11" xfId="0" applyBorder="1" applyAlignment="1">
      <alignment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13"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0" fontId="9" fillId="0"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0" borderId="36" xfId="0" applyFont="1" applyBorder="1" applyAlignment="1">
      <alignment horizontal="center" vertical="center"/>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lignment vertical="center"/>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9" fillId="0" borderId="19"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29" fillId="0" borderId="0" xfId="0" applyFont="1" applyFill="1" applyBorder="1" applyAlignment="1">
      <alignment horizontal="left" vertical="top" wrapText="1"/>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29" fillId="0" borderId="0" xfId="0" applyFont="1" applyFill="1" applyBorder="1" applyAlignment="1">
      <alignment vertical="center" wrapText="1"/>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176" fontId="29" fillId="26" borderId="0" xfId="0" applyNumberFormat="1" applyFont="1" applyFill="1" applyBorder="1" applyAlignment="1">
      <alignment vertical="center" shrinkToFit="1"/>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0" fontId="55" fillId="0" borderId="14" xfId="0" applyFont="1" applyFill="1" applyBorder="1" applyAlignment="1">
      <alignment vertical="center" wrapText="1"/>
    </xf>
    <xf numFmtId="0" fontId="55" fillId="0" borderId="21" xfId="0" applyFont="1" applyBorder="1" applyAlignment="1">
      <alignmen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top" wrapText="1"/>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58" xfId="0" applyFont="1" applyFill="1" applyBorder="1" applyAlignment="1">
      <alignment horizontal="center" vertical="center"/>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42" xfId="0" applyFont="1" applyFill="1" applyBorder="1" applyAlignment="1">
      <alignment horizontal="center" vertical="center"/>
    </xf>
    <xf numFmtId="0" fontId="55" fillId="0" borderId="14"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58" fillId="0" borderId="0" xfId="0" applyFont="1" applyFill="1" applyBorder="1" applyAlignment="1">
      <alignment horizontal="left" vertical="top" wrapText="1"/>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6" xfId="0" applyFont="1" applyBorder="1" applyAlignment="1">
      <alignment horizontal="center" vertical="center"/>
    </xf>
    <xf numFmtId="0" fontId="35" fillId="0" borderId="167" xfId="0" applyFont="1" applyBorder="1" applyAlignment="1">
      <alignment horizontal="center" vertical="center"/>
    </xf>
    <xf numFmtId="0" fontId="35" fillId="0" borderId="168"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xf numFmtId="0" fontId="29" fillId="26" borderId="0" xfId="0" applyFont="1" applyFill="1" applyBorder="1" applyAlignment="1">
      <alignment horizontal="left" vertical="top"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N$20" lockText="1" noThreeD="1"/>
</file>

<file path=xl/ctrlProps/ctrlProp17.xml><?xml version="1.0" encoding="utf-8"?>
<formControlPr xmlns="http://schemas.microsoft.com/office/spreadsheetml/2009/9/main" objectType="CheckBox" checked="Checked"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918325" y="357715"/>
          <a:ext cx="6288931" cy="13843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45"/>
              <a:chExt cx="217581" cy="70716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189</xdr:row>
          <xdr:rowOff>190500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view="pageBreakPreview" zoomScale="90" zoomScaleNormal="90" zoomScaleSheetLayoutView="90" workbookViewId="0">
      <selection activeCell="H11" sqref="H1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25.125" customWidth="1"/>
  </cols>
  <sheetData>
    <row r="1" spans="1:6" ht="50.1" customHeight="1" thickBot="1">
      <c r="A1" s="668" t="s">
        <v>383</v>
      </c>
      <c r="B1" s="668"/>
      <c r="C1" s="668"/>
      <c r="D1" s="668"/>
      <c r="E1" s="668"/>
      <c r="F1" s="668"/>
    </row>
    <row r="2" spans="1:6" ht="30" customHeight="1" thickTop="1">
      <c r="A2" s="669" t="s">
        <v>440</v>
      </c>
      <c r="B2" s="669"/>
      <c r="C2" s="669"/>
      <c r="D2" s="669"/>
      <c r="E2" s="669"/>
      <c r="F2" s="669"/>
    </row>
    <row r="3" spans="1:6" s="22" customFormat="1" ht="8.1" customHeight="1">
      <c r="A3" s="670"/>
      <c r="B3" s="670"/>
      <c r="C3" s="670"/>
      <c r="D3" s="670"/>
      <c r="E3" s="42"/>
    </row>
    <row r="4" spans="1:6" s="24" customFormat="1" ht="30" customHeight="1">
      <c r="A4" s="23" t="s">
        <v>251</v>
      </c>
      <c r="B4" s="23" t="s">
        <v>180</v>
      </c>
      <c r="C4" s="43" t="s">
        <v>352</v>
      </c>
      <c r="D4" s="671" t="s">
        <v>181</v>
      </c>
      <c r="E4" s="672"/>
      <c r="F4" s="23" t="s">
        <v>375</v>
      </c>
    </row>
    <row r="5" spans="1:6" ht="39.950000000000003" customHeight="1">
      <c r="A5" s="44" t="s">
        <v>252</v>
      </c>
      <c r="B5" s="637">
        <v>1</v>
      </c>
      <c r="C5" s="637" t="s">
        <v>182</v>
      </c>
      <c r="D5" s="673" t="s">
        <v>183</v>
      </c>
      <c r="E5" s="674"/>
      <c r="F5" s="25" t="s">
        <v>184</v>
      </c>
    </row>
    <row r="6" spans="1:6" ht="73.5" customHeight="1">
      <c r="A6" s="45" t="s">
        <v>185</v>
      </c>
      <c r="B6" s="25">
        <v>1</v>
      </c>
      <c r="C6" s="585" t="s">
        <v>9</v>
      </c>
      <c r="D6" s="666" t="s">
        <v>186</v>
      </c>
      <c r="E6" s="667"/>
      <c r="F6" s="38" t="s">
        <v>184</v>
      </c>
    </row>
    <row r="7" spans="1:6" ht="73.5" customHeight="1">
      <c r="A7" s="45" t="s">
        <v>187</v>
      </c>
      <c r="B7" s="25">
        <v>1</v>
      </c>
      <c r="C7" s="585" t="s">
        <v>20</v>
      </c>
      <c r="D7" s="666" t="s">
        <v>188</v>
      </c>
      <c r="E7" s="667"/>
      <c r="F7" s="26" t="s">
        <v>189</v>
      </c>
    </row>
    <row r="8" spans="1:6" ht="73.5" customHeight="1">
      <c r="A8" s="45" t="s">
        <v>230</v>
      </c>
      <c r="B8" s="25">
        <v>1</v>
      </c>
      <c r="C8" s="585" t="s">
        <v>10</v>
      </c>
      <c r="D8" s="666" t="s">
        <v>253</v>
      </c>
      <c r="E8" s="667"/>
      <c r="F8" s="26" t="s">
        <v>189</v>
      </c>
    </row>
    <row r="9" spans="1:6" ht="73.5" customHeight="1">
      <c r="A9" s="45" t="s">
        <v>190</v>
      </c>
      <c r="B9" s="25">
        <v>1</v>
      </c>
      <c r="C9" s="585" t="s">
        <v>10</v>
      </c>
      <c r="D9" s="666" t="s">
        <v>254</v>
      </c>
      <c r="E9" s="667"/>
      <c r="F9" s="26" t="s">
        <v>189</v>
      </c>
    </row>
    <row r="10" spans="1:6" ht="73.5" customHeight="1">
      <c r="A10" s="640" t="s">
        <v>441</v>
      </c>
      <c r="B10" s="38" t="s">
        <v>396</v>
      </c>
      <c r="C10" s="585" t="s">
        <v>396</v>
      </c>
      <c r="D10" s="678" t="s">
        <v>442</v>
      </c>
      <c r="E10" s="679"/>
      <c r="F10" s="665" t="s">
        <v>511</v>
      </c>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9.149999999999999" customHeight="1">
      <c r="C17" s="28"/>
      <c r="D17" s="27"/>
      <c r="E17" s="27"/>
      <c r="F17" s="10"/>
    </row>
    <row r="18" spans="1:6" ht="11.45" customHeight="1">
      <c r="A18" s="680" t="s">
        <v>191</v>
      </c>
      <c r="B18" s="680"/>
      <c r="C18" s="680"/>
      <c r="D18" s="680"/>
      <c r="E18" s="636"/>
    </row>
    <row r="19" spans="1:6" ht="8.1" customHeight="1">
      <c r="A19" s="578"/>
      <c r="B19" s="30"/>
    </row>
    <row r="20" spans="1:6" ht="14.25" customHeight="1">
      <c r="A20" s="578"/>
      <c r="B20" s="30"/>
    </row>
    <row r="21" spans="1:6" ht="17.25" customHeight="1">
      <c r="A21" s="578"/>
      <c r="B21" s="30"/>
    </row>
    <row r="22" spans="1:6" s="33" customFormat="1" ht="17.25" customHeight="1">
      <c r="A22" s="31" t="s">
        <v>353</v>
      </c>
      <c r="B22" s="32"/>
      <c r="C22" s="31"/>
      <c r="D22" s="31"/>
      <c r="E22" s="31"/>
    </row>
    <row r="23" spans="1:6" s="33" customFormat="1" ht="17.25" customHeight="1">
      <c r="A23" s="31" t="s">
        <v>192</v>
      </c>
      <c r="B23" s="32"/>
      <c r="C23" s="31"/>
      <c r="D23" s="31"/>
      <c r="E23" s="31"/>
    </row>
    <row r="24" spans="1:6" s="33" customFormat="1" ht="17.25" customHeight="1">
      <c r="A24" s="31" t="s">
        <v>379</v>
      </c>
      <c r="B24" s="32"/>
      <c r="C24" s="31"/>
      <c r="D24" s="31"/>
      <c r="E24" s="31"/>
    </row>
    <row r="25" spans="1:6" s="33" customFormat="1" ht="17.25" customHeight="1">
      <c r="A25" s="31" t="s">
        <v>354</v>
      </c>
      <c r="B25" s="32"/>
      <c r="C25" s="31"/>
      <c r="D25" s="31"/>
      <c r="E25" s="31"/>
    </row>
    <row r="26" spans="1:6" s="33" customFormat="1" ht="17.25" customHeight="1">
      <c r="A26" s="31" t="s">
        <v>355</v>
      </c>
      <c r="B26" s="32"/>
      <c r="C26" s="31"/>
      <c r="D26" s="31"/>
      <c r="E26" s="31"/>
    </row>
    <row r="27" spans="1:6" s="33" customFormat="1" ht="17.25" customHeight="1">
      <c r="A27" s="31" t="s">
        <v>356</v>
      </c>
      <c r="B27" s="32"/>
      <c r="C27" s="31"/>
      <c r="D27" s="31"/>
      <c r="E27" s="31"/>
    </row>
    <row r="28" spans="1:6">
      <c r="A28" s="34"/>
      <c r="B28" s="30"/>
    </row>
    <row r="29" spans="1:6" ht="22.15" customHeight="1">
      <c r="A29" s="39"/>
      <c r="B29" s="681" t="s">
        <v>376</v>
      </c>
      <c r="C29" s="682"/>
      <c r="D29" s="682"/>
      <c r="E29" s="682"/>
      <c r="F29" s="683"/>
    </row>
    <row r="30" spans="1:6" ht="55.15" customHeight="1">
      <c r="A30" s="675" t="s">
        <v>378</v>
      </c>
      <c r="B30" s="677"/>
      <c r="C30" s="677"/>
      <c r="D30" s="677"/>
      <c r="E30" s="677"/>
      <c r="F30" s="677"/>
    </row>
    <row r="31" spans="1:6" ht="55.15" customHeight="1">
      <c r="A31" s="676"/>
      <c r="B31" s="677"/>
      <c r="C31" s="677"/>
      <c r="D31" s="677"/>
      <c r="E31" s="677"/>
      <c r="F31" s="677"/>
    </row>
    <row r="32" spans="1:6" ht="58.5" customHeight="1">
      <c r="A32" s="675" t="s">
        <v>377</v>
      </c>
      <c r="B32" s="677"/>
      <c r="C32" s="677"/>
      <c r="D32" s="677"/>
      <c r="E32" s="677"/>
      <c r="F32" s="677"/>
    </row>
    <row r="33" spans="1:6" ht="58.5" customHeight="1">
      <c r="A33" s="676"/>
      <c r="B33" s="677"/>
      <c r="C33" s="677"/>
      <c r="D33" s="677"/>
      <c r="E33" s="677"/>
      <c r="F33" s="677"/>
    </row>
    <row r="34" spans="1:6" ht="21.75" customHeight="1">
      <c r="A34" s="586" t="s">
        <v>381</v>
      </c>
      <c r="B34" s="30"/>
      <c r="D34" s="30"/>
      <c r="E34" s="30"/>
    </row>
    <row r="35" spans="1:6" ht="21.75" customHeight="1">
      <c r="A35" s="586" t="s">
        <v>382</v>
      </c>
      <c r="B35" s="30"/>
      <c r="D35" s="30"/>
      <c r="E35" s="30"/>
    </row>
    <row r="36" spans="1:6" ht="24.95" customHeight="1">
      <c r="A36" s="29"/>
      <c r="B36" s="30"/>
      <c r="D36" s="30"/>
      <c r="E36" s="30"/>
    </row>
    <row r="37" spans="1:6" ht="24.95" customHeight="1">
      <c r="A37" s="31" t="s">
        <v>388</v>
      </c>
      <c r="B37" s="30"/>
    </row>
    <row r="38" spans="1:6" ht="20.100000000000001" customHeight="1">
      <c r="A38" s="610" t="s">
        <v>389</v>
      </c>
      <c r="B38" s="30"/>
    </row>
    <row r="39" spans="1:6" ht="20.100000000000001" customHeight="1">
      <c r="A39" s="610" t="s">
        <v>390</v>
      </c>
      <c r="B39" s="30"/>
    </row>
    <row r="40" spans="1:6" ht="20.100000000000001" customHeight="1">
      <c r="A40" s="610" t="s">
        <v>391</v>
      </c>
      <c r="B40" s="36"/>
      <c r="C40" s="35"/>
    </row>
    <row r="41" spans="1:6" ht="20.100000000000001" customHeight="1">
      <c r="A41" s="610" t="s">
        <v>392</v>
      </c>
      <c r="B41" s="30"/>
    </row>
    <row r="42" spans="1:6" ht="20.25" customHeight="1">
      <c r="A42" s="641"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A30:A31"/>
    <mergeCell ref="B30:F31"/>
    <mergeCell ref="A32:A33"/>
    <mergeCell ref="B32:F33"/>
    <mergeCell ref="D7:E7"/>
    <mergeCell ref="D8:E8"/>
    <mergeCell ref="D9:E9"/>
    <mergeCell ref="D10:E10"/>
    <mergeCell ref="A18:D18"/>
    <mergeCell ref="B29:F29"/>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view="pageBreakPreview" zoomScale="90" zoomScaleNormal="100" zoomScaleSheetLayoutView="90" workbookViewId="0">
      <selection activeCell="AD17" sqref="AD17"/>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2" t="s">
        <v>444</v>
      </c>
      <c r="AD1" s="56" t="s">
        <v>380</v>
      </c>
    </row>
    <row r="2" spans="1:30" ht="20.100000000000001" customHeight="1">
      <c r="A2" s="12" t="s">
        <v>102</v>
      </c>
    </row>
    <row r="4" spans="1:30" ht="20.100000000000001" customHeight="1">
      <c r="A4" t="s">
        <v>101</v>
      </c>
    </row>
    <row r="5" spans="1:30" ht="20.100000000000001" customHeight="1">
      <c r="A5" t="s">
        <v>138</v>
      </c>
    </row>
    <row r="6" spans="1:30" ht="20.100000000000001" customHeight="1">
      <c r="A6" t="s">
        <v>139</v>
      </c>
    </row>
    <row r="7" spans="1:30" ht="20.100000000000001" customHeight="1">
      <c r="A7" t="s">
        <v>88</v>
      </c>
    </row>
    <row r="9" spans="1:30" ht="20.100000000000001" customHeight="1">
      <c r="A9" s="11" t="s">
        <v>140</v>
      </c>
    </row>
    <row r="10" spans="1:30" ht="20.100000000000001" customHeight="1" thickBot="1">
      <c r="B10" s="56" t="s">
        <v>445</v>
      </c>
    </row>
    <row r="11" spans="1:30" ht="20.100000000000001" customHeight="1" thickBot="1">
      <c r="B11" s="190" t="s">
        <v>446</v>
      </c>
      <c r="C11" s="736" t="s">
        <v>501</v>
      </c>
      <c r="D11" s="737"/>
      <c r="E11" s="737"/>
      <c r="F11" s="737"/>
      <c r="G11" s="737"/>
      <c r="H11" s="737"/>
      <c r="I11" s="737"/>
      <c r="J11" s="737"/>
      <c r="K11" s="737"/>
      <c r="L11" s="738"/>
      <c r="M11" s="56"/>
      <c r="N11" s="743" t="s">
        <v>447</v>
      </c>
      <c r="O11" s="744"/>
      <c r="P11" s="744"/>
      <c r="Q11" s="744"/>
      <c r="R11" s="745"/>
      <c r="S11" s="746"/>
      <c r="T11" s="746"/>
      <c r="U11" s="746"/>
      <c r="V11" s="746"/>
      <c r="W11" s="747"/>
    </row>
    <row r="13" spans="1:30" ht="20.100000000000001" customHeight="1">
      <c r="A13" s="11" t="s">
        <v>141</v>
      </c>
    </row>
    <row r="14" spans="1:30" ht="20.100000000000001" customHeight="1" thickBot="1">
      <c r="B14" t="s">
        <v>162</v>
      </c>
    </row>
    <row r="15" spans="1:30" ht="20.100000000000001" customHeight="1">
      <c r="B15" s="7" t="s">
        <v>6</v>
      </c>
      <c r="C15" s="726" t="s">
        <v>8</v>
      </c>
      <c r="D15" s="726"/>
      <c r="E15" s="726"/>
      <c r="F15" s="726"/>
      <c r="G15" s="726"/>
      <c r="H15" s="726"/>
      <c r="I15" s="726"/>
      <c r="J15" s="726"/>
      <c r="K15" s="726"/>
      <c r="L15" s="727"/>
      <c r="M15" s="711" t="s">
        <v>480</v>
      </c>
      <c r="N15" s="712"/>
      <c r="O15" s="712"/>
      <c r="P15" s="712"/>
      <c r="Q15" s="712"/>
      <c r="R15" s="712"/>
      <c r="S15" s="712"/>
      <c r="T15" s="712"/>
      <c r="U15" s="712"/>
      <c r="V15" s="712"/>
      <c r="W15" s="713"/>
      <c r="X15" s="714"/>
    </row>
    <row r="16" spans="1:30" ht="20.100000000000001" customHeight="1" thickBot="1">
      <c r="B16" s="8"/>
      <c r="C16" s="726" t="s">
        <v>89</v>
      </c>
      <c r="D16" s="726"/>
      <c r="E16" s="726"/>
      <c r="F16" s="726"/>
      <c r="G16" s="726"/>
      <c r="H16" s="726"/>
      <c r="I16" s="726"/>
      <c r="J16" s="726"/>
      <c r="K16" s="726"/>
      <c r="L16" s="727"/>
      <c r="M16" s="715" t="s">
        <v>480</v>
      </c>
      <c r="N16" s="716"/>
      <c r="O16" s="716"/>
      <c r="P16" s="716"/>
      <c r="Q16" s="716"/>
      <c r="R16" s="716"/>
      <c r="S16" s="716"/>
      <c r="T16" s="716"/>
      <c r="U16" s="717"/>
      <c r="V16" s="717"/>
      <c r="W16" s="718"/>
      <c r="X16" s="719"/>
      <c r="AD16" t="s">
        <v>100</v>
      </c>
    </row>
    <row r="17" spans="1:30" ht="20.100000000000001" customHeight="1" thickBot="1">
      <c r="B17" s="7" t="s">
        <v>90</v>
      </c>
      <c r="C17" s="726" t="s">
        <v>7</v>
      </c>
      <c r="D17" s="726"/>
      <c r="E17" s="726"/>
      <c r="F17" s="726"/>
      <c r="G17" s="726"/>
      <c r="H17" s="726"/>
      <c r="I17" s="726"/>
      <c r="J17" s="726"/>
      <c r="K17" s="726"/>
      <c r="L17" s="727"/>
      <c r="M17" s="587">
        <v>9</v>
      </c>
      <c r="N17" s="588">
        <v>3</v>
      </c>
      <c r="O17" s="588">
        <v>0</v>
      </c>
      <c r="P17" s="588" t="s">
        <v>95</v>
      </c>
      <c r="Q17" s="588">
        <v>8</v>
      </c>
      <c r="R17" s="588">
        <v>5</v>
      </c>
      <c r="S17" s="588">
        <v>0</v>
      </c>
      <c r="T17" s="589">
        <v>1</v>
      </c>
      <c r="U17" s="14"/>
      <c r="V17" s="15"/>
      <c r="W17" s="15"/>
      <c r="X17" s="15"/>
      <c r="AD17" t="str">
        <f>CONCATENATE(M17,N17,O17,P17,Q17,R17,S17,T17)</f>
        <v>930－8501</v>
      </c>
    </row>
    <row r="18" spans="1:30" ht="20.100000000000001" customHeight="1">
      <c r="B18" s="9"/>
      <c r="C18" s="726" t="s">
        <v>93</v>
      </c>
      <c r="D18" s="726"/>
      <c r="E18" s="726"/>
      <c r="F18" s="726"/>
      <c r="G18" s="726"/>
      <c r="H18" s="726"/>
      <c r="I18" s="726"/>
      <c r="J18" s="726"/>
      <c r="K18" s="726"/>
      <c r="L18" s="727"/>
      <c r="M18" s="715" t="s">
        <v>484</v>
      </c>
      <c r="N18" s="716"/>
      <c r="O18" s="716"/>
      <c r="P18" s="716"/>
      <c r="Q18" s="716"/>
      <c r="R18" s="716"/>
      <c r="S18" s="716"/>
      <c r="T18" s="716"/>
      <c r="U18" s="720"/>
      <c r="V18" s="720"/>
      <c r="W18" s="721"/>
      <c r="X18" s="722"/>
    </row>
    <row r="19" spans="1:30" ht="20.100000000000001" customHeight="1">
      <c r="B19" s="8"/>
      <c r="C19" s="726" t="s">
        <v>94</v>
      </c>
      <c r="D19" s="726"/>
      <c r="E19" s="726"/>
      <c r="F19" s="726"/>
      <c r="G19" s="726"/>
      <c r="H19" s="726"/>
      <c r="I19" s="726"/>
      <c r="J19" s="726"/>
      <c r="K19" s="726"/>
      <c r="L19" s="727"/>
      <c r="M19" s="715" t="s">
        <v>481</v>
      </c>
      <c r="N19" s="716"/>
      <c r="O19" s="716"/>
      <c r="P19" s="716"/>
      <c r="Q19" s="716"/>
      <c r="R19" s="716"/>
      <c r="S19" s="716"/>
      <c r="T19" s="716"/>
      <c r="U19" s="716"/>
      <c r="V19" s="716"/>
      <c r="W19" s="723"/>
      <c r="X19" s="724"/>
    </row>
    <row r="20" spans="1:30" ht="20.100000000000001" customHeight="1">
      <c r="B20" s="7" t="s">
        <v>91</v>
      </c>
      <c r="C20" s="726" t="s">
        <v>83</v>
      </c>
      <c r="D20" s="726"/>
      <c r="E20" s="726"/>
      <c r="F20" s="726"/>
      <c r="G20" s="726"/>
      <c r="H20" s="726"/>
      <c r="I20" s="726"/>
      <c r="J20" s="726"/>
      <c r="K20" s="726"/>
      <c r="L20" s="727"/>
      <c r="M20" s="715" t="s">
        <v>482</v>
      </c>
      <c r="N20" s="716"/>
      <c r="O20" s="716"/>
      <c r="P20" s="716"/>
      <c r="Q20" s="716"/>
      <c r="R20" s="716"/>
      <c r="S20" s="716"/>
      <c r="T20" s="716"/>
      <c r="U20" s="716"/>
      <c r="V20" s="716"/>
      <c r="W20" s="723"/>
      <c r="X20" s="724"/>
    </row>
    <row r="21" spans="1:30" ht="20.100000000000001" customHeight="1">
      <c r="B21" s="8"/>
      <c r="C21" s="726" t="s">
        <v>84</v>
      </c>
      <c r="D21" s="726"/>
      <c r="E21" s="726"/>
      <c r="F21" s="726"/>
      <c r="G21" s="726"/>
      <c r="H21" s="726"/>
      <c r="I21" s="726"/>
      <c r="J21" s="726"/>
      <c r="K21" s="726"/>
      <c r="L21" s="727"/>
      <c r="M21" s="729" t="s">
        <v>485</v>
      </c>
      <c r="N21" s="717"/>
      <c r="O21" s="717"/>
      <c r="P21" s="717"/>
      <c r="Q21" s="717"/>
      <c r="R21" s="717"/>
      <c r="S21" s="717"/>
      <c r="T21" s="717"/>
      <c r="U21" s="717"/>
      <c r="V21" s="717"/>
      <c r="W21" s="718"/>
      <c r="X21" s="719"/>
    </row>
    <row r="22" spans="1:30" ht="20.100000000000001" customHeight="1">
      <c r="B22" s="734" t="s">
        <v>132</v>
      </c>
      <c r="C22" s="726" t="s">
        <v>8</v>
      </c>
      <c r="D22" s="726"/>
      <c r="E22" s="726"/>
      <c r="F22" s="726"/>
      <c r="G22" s="726"/>
      <c r="H22" s="726"/>
      <c r="I22" s="726"/>
      <c r="J22" s="726"/>
      <c r="K22" s="726"/>
      <c r="L22" s="727"/>
      <c r="M22" s="715" t="s">
        <v>486</v>
      </c>
      <c r="N22" s="716"/>
      <c r="O22" s="716"/>
      <c r="P22" s="716"/>
      <c r="Q22" s="716"/>
      <c r="R22" s="716"/>
      <c r="S22" s="716"/>
      <c r="T22" s="716"/>
      <c r="U22" s="716"/>
      <c r="V22" s="716"/>
      <c r="W22" s="723"/>
      <c r="X22" s="724"/>
    </row>
    <row r="23" spans="1:30" ht="20.100000000000001" customHeight="1">
      <c r="B23" s="735"/>
      <c r="C23" s="728" t="s">
        <v>129</v>
      </c>
      <c r="D23" s="728"/>
      <c r="E23" s="728"/>
      <c r="F23" s="728"/>
      <c r="G23" s="728"/>
      <c r="H23" s="728"/>
      <c r="I23" s="728"/>
      <c r="J23" s="728"/>
      <c r="K23" s="728"/>
      <c r="L23" s="728"/>
      <c r="M23" s="715" t="s">
        <v>487</v>
      </c>
      <c r="N23" s="716"/>
      <c r="O23" s="716"/>
      <c r="P23" s="716"/>
      <c r="Q23" s="716"/>
      <c r="R23" s="716"/>
      <c r="S23" s="716"/>
      <c r="T23" s="716"/>
      <c r="U23" s="716"/>
      <c r="V23" s="716"/>
      <c r="W23" s="723"/>
      <c r="X23" s="724"/>
    </row>
    <row r="24" spans="1:30" ht="20.100000000000001" customHeight="1">
      <c r="B24" s="7" t="s">
        <v>130</v>
      </c>
      <c r="C24" s="726" t="s">
        <v>0</v>
      </c>
      <c r="D24" s="726"/>
      <c r="E24" s="726"/>
      <c r="F24" s="726"/>
      <c r="G24" s="726"/>
      <c r="H24" s="726"/>
      <c r="I24" s="726"/>
      <c r="J24" s="726"/>
      <c r="K24" s="726"/>
      <c r="L24" s="727"/>
      <c r="M24" s="725" t="s">
        <v>488</v>
      </c>
      <c r="N24" s="720"/>
      <c r="O24" s="720"/>
      <c r="P24" s="720"/>
      <c r="Q24" s="720"/>
      <c r="R24" s="720"/>
      <c r="S24" s="720"/>
      <c r="T24" s="720"/>
      <c r="U24" s="720"/>
      <c r="V24" s="720"/>
      <c r="W24" s="721"/>
      <c r="X24" s="722"/>
    </row>
    <row r="25" spans="1:30" ht="20.100000000000001" customHeight="1">
      <c r="B25" s="9"/>
      <c r="C25" s="726" t="s">
        <v>1</v>
      </c>
      <c r="D25" s="726"/>
      <c r="E25" s="726"/>
      <c r="F25" s="726"/>
      <c r="G25" s="726"/>
      <c r="H25" s="726"/>
      <c r="I25" s="726"/>
      <c r="J25" s="726"/>
      <c r="K25" s="726"/>
      <c r="L25" s="727"/>
      <c r="M25" s="715" t="s">
        <v>489</v>
      </c>
      <c r="N25" s="716"/>
      <c r="O25" s="716"/>
      <c r="P25" s="716"/>
      <c r="Q25" s="716"/>
      <c r="R25" s="716"/>
      <c r="S25" s="716"/>
      <c r="T25" s="716"/>
      <c r="U25" s="716"/>
      <c r="V25" s="716"/>
      <c r="W25" s="723"/>
      <c r="X25" s="724"/>
    </row>
    <row r="26" spans="1:30" ht="20.100000000000001" customHeight="1" thickBot="1">
      <c r="B26" s="20"/>
      <c r="C26" s="726" t="s">
        <v>131</v>
      </c>
      <c r="D26" s="726"/>
      <c r="E26" s="726"/>
      <c r="F26" s="726"/>
      <c r="G26" s="726"/>
      <c r="H26" s="726"/>
      <c r="I26" s="726"/>
      <c r="J26" s="726"/>
      <c r="K26" s="726"/>
      <c r="L26" s="727"/>
      <c r="M26" s="739" t="s">
        <v>483</v>
      </c>
      <c r="N26" s="740"/>
      <c r="O26" s="740"/>
      <c r="P26" s="740"/>
      <c r="Q26" s="740"/>
      <c r="R26" s="740"/>
      <c r="S26" s="740"/>
      <c r="T26" s="740"/>
      <c r="U26" s="740"/>
      <c r="V26" s="740"/>
      <c r="W26" s="741"/>
      <c r="X26" s="742"/>
    </row>
    <row r="28" spans="1:30" ht="20.100000000000001" customHeight="1">
      <c r="A28" s="11" t="s">
        <v>99</v>
      </c>
    </row>
    <row r="29" spans="1:30" ht="20.100000000000001" customHeight="1">
      <c r="B29" t="s">
        <v>161</v>
      </c>
      <c r="X29" s="10"/>
    </row>
    <row r="30" spans="1:30" ht="35.1" customHeight="1">
      <c r="B30" s="579" t="s">
        <v>360</v>
      </c>
      <c r="C30" s="686" t="s">
        <v>452</v>
      </c>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row>
    <row r="31" spans="1:30" ht="35.1" customHeight="1">
      <c r="B31" s="579" t="s">
        <v>361</v>
      </c>
      <c r="C31" s="686" t="s">
        <v>393</v>
      </c>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row>
    <row r="32" spans="1:30" ht="35.1" customHeight="1">
      <c r="B32" s="579" t="s">
        <v>448</v>
      </c>
      <c r="C32" s="686" t="s">
        <v>453</v>
      </c>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row>
    <row r="33" spans="2:28" ht="27" customHeight="1">
      <c r="B33" s="687" t="s">
        <v>92</v>
      </c>
      <c r="C33" s="696" t="s">
        <v>281</v>
      </c>
      <c r="D33" s="696"/>
      <c r="E33" s="696"/>
      <c r="F33" s="696"/>
      <c r="G33" s="696"/>
      <c r="H33" s="696"/>
      <c r="I33" s="696"/>
      <c r="J33" s="696"/>
      <c r="K33" s="696"/>
      <c r="L33" s="697"/>
      <c r="M33" s="702" t="s">
        <v>96</v>
      </c>
      <c r="N33" s="703"/>
      <c r="O33" s="703"/>
      <c r="P33" s="703"/>
      <c r="Q33" s="704"/>
      <c r="R33" s="689" t="s">
        <v>169</v>
      </c>
      <c r="S33" s="690"/>
      <c r="T33" s="690"/>
      <c r="U33" s="690"/>
      <c r="V33" s="690"/>
      <c r="W33" s="691"/>
      <c r="X33" s="687" t="s">
        <v>97</v>
      </c>
      <c r="Y33" s="687" t="s">
        <v>98</v>
      </c>
      <c r="Z33" s="684" t="s">
        <v>449</v>
      </c>
      <c r="AA33" s="684" t="s">
        <v>450</v>
      </c>
      <c r="AB33" s="684" t="s">
        <v>451</v>
      </c>
    </row>
    <row r="34" spans="2:28" ht="41.25" customHeight="1" thickBot="1">
      <c r="B34" s="695"/>
      <c r="C34" s="698"/>
      <c r="D34" s="698"/>
      <c r="E34" s="698"/>
      <c r="F34" s="698"/>
      <c r="G34" s="698"/>
      <c r="H34" s="698"/>
      <c r="I34" s="698"/>
      <c r="J34" s="698"/>
      <c r="K34" s="698"/>
      <c r="L34" s="699"/>
      <c r="M34" s="705"/>
      <c r="N34" s="706"/>
      <c r="O34" s="706"/>
      <c r="P34" s="706"/>
      <c r="Q34" s="707"/>
      <c r="R34" s="700" t="s">
        <v>172</v>
      </c>
      <c r="S34" s="701"/>
      <c r="T34" s="701"/>
      <c r="U34" s="701"/>
      <c r="V34" s="701"/>
      <c r="W34" s="21" t="s">
        <v>173</v>
      </c>
      <c r="X34" s="688"/>
      <c r="Y34" s="688"/>
      <c r="Z34" s="685"/>
      <c r="AA34" s="685"/>
      <c r="AB34" s="685"/>
    </row>
    <row r="35" spans="2:28" ht="37.5" customHeight="1">
      <c r="B35" s="13">
        <v>1</v>
      </c>
      <c r="C35" s="590">
        <v>1</v>
      </c>
      <c r="D35" s="591">
        <v>3</v>
      </c>
      <c r="E35" s="591">
        <v>1</v>
      </c>
      <c r="F35" s="591">
        <v>4</v>
      </c>
      <c r="G35" s="591">
        <v>5</v>
      </c>
      <c r="H35" s="591">
        <v>6</v>
      </c>
      <c r="I35" s="591">
        <v>7</v>
      </c>
      <c r="J35" s="591">
        <v>8</v>
      </c>
      <c r="K35" s="591">
        <v>9</v>
      </c>
      <c r="L35" s="592">
        <v>1</v>
      </c>
      <c r="M35" s="731" t="s">
        <v>495</v>
      </c>
      <c r="N35" s="731"/>
      <c r="O35" s="731"/>
      <c r="P35" s="731"/>
      <c r="Q35" s="731"/>
      <c r="R35" s="731" t="s">
        <v>495</v>
      </c>
      <c r="S35" s="731"/>
      <c r="T35" s="731"/>
      <c r="U35" s="731"/>
      <c r="V35" s="731"/>
      <c r="W35" s="664" t="s">
        <v>498</v>
      </c>
      <c r="X35" s="593" t="s">
        <v>490</v>
      </c>
      <c r="Y35" s="626" t="s">
        <v>260</v>
      </c>
      <c r="Z35" s="594">
        <v>800000</v>
      </c>
      <c r="AA35" s="595">
        <v>180000</v>
      </c>
      <c r="AB35" s="580">
        <f>IF(Z35="","",Z35-AA35)</f>
        <v>620000</v>
      </c>
    </row>
    <row r="36" spans="2:28" ht="37.5" customHeight="1">
      <c r="B36" s="13">
        <f>B35+1</f>
        <v>2</v>
      </c>
      <c r="C36" s="596">
        <v>1</v>
      </c>
      <c r="D36" s="597">
        <v>3</v>
      </c>
      <c r="E36" s="597">
        <v>1</v>
      </c>
      <c r="F36" s="597">
        <v>4</v>
      </c>
      <c r="G36" s="597">
        <v>5</v>
      </c>
      <c r="H36" s="597">
        <v>6</v>
      </c>
      <c r="I36" s="597">
        <v>7</v>
      </c>
      <c r="J36" s="597">
        <v>8</v>
      </c>
      <c r="K36" s="597">
        <v>9</v>
      </c>
      <c r="L36" s="598">
        <v>2</v>
      </c>
      <c r="M36" s="730" t="s">
        <v>495</v>
      </c>
      <c r="N36" s="730"/>
      <c r="O36" s="730"/>
      <c r="P36" s="730"/>
      <c r="Q36" s="730"/>
      <c r="R36" s="730" t="s">
        <v>495</v>
      </c>
      <c r="S36" s="730"/>
      <c r="T36" s="730"/>
      <c r="U36" s="730"/>
      <c r="V36" s="730"/>
      <c r="W36" s="663" t="s">
        <v>498</v>
      </c>
      <c r="X36" s="600" t="s">
        <v>491</v>
      </c>
      <c r="Y36" s="600" t="s">
        <v>260</v>
      </c>
      <c r="Z36" s="601">
        <v>1000000</v>
      </c>
      <c r="AA36" s="602">
        <v>230000</v>
      </c>
      <c r="AB36" s="581">
        <f t="shared" ref="AB36:AB99" si="0">IF(Z36="","",Z36-AA36)</f>
        <v>770000</v>
      </c>
    </row>
    <row r="37" spans="2:28" ht="37.5" customHeight="1">
      <c r="B37" s="13">
        <f t="shared" ref="B37:B73" si="1">B36+1</f>
        <v>3</v>
      </c>
      <c r="C37" s="596">
        <v>1</v>
      </c>
      <c r="D37" s="597">
        <v>3</v>
      </c>
      <c r="E37" s="597">
        <v>1</v>
      </c>
      <c r="F37" s="597">
        <v>4</v>
      </c>
      <c r="G37" s="597">
        <v>5</v>
      </c>
      <c r="H37" s="597">
        <v>6</v>
      </c>
      <c r="I37" s="597">
        <v>7</v>
      </c>
      <c r="J37" s="597">
        <v>8</v>
      </c>
      <c r="K37" s="597">
        <v>9</v>
      </c>
      <c r="L37" s="598">
        <v>3</v>
      </c>
      <c r="M37" s="730" t="s">
        <v>495</v>
      </c>
      <c r="N37" s="730"/>
      <c r="O37" s="730"/>
      <c r="P37" s="730"/>
      <c r="Q37" s="730"/>
      <c r="R37" s="730" t="s">
        <v>495</v>
      </c>
      <c r="S37" s="730"/>
      <c r="T37" s="730"/>
      <c r="U37" s="730"/>
      <c r="V37" s="730"/>
      <c r="W37" s="663" t="s">
        <v>499</v>
      </c>
      <c r="X37" s="600" t="s">
        <v>492</v>
      </c>
      <c r="Y37" s="600" t="s">
        <v>266</v>
      </c>
      <c r="Z37" s="601">
        <v>5000000</v>
      </c>
      <c r="AA37" s="602">
        <v>260000</v>
      </c>
      <c r="AB37" s="581">
        <f t="shared" si="0"/>
        <v>4740000</v>
      </c>
    </row>
    <row r="38" spans="2:28" ht="37.5" customHeight="1">
      <c r="B38" s="13">
        <f t="shared" si="1"/>
        <v>4</v>
      </c>
      <c r="C38" s="596">
        <v>1</v>
      </c>
      <c r="D38" s="597">
        <v>1</v>
      </c>
      <c r="E38" s="597">
        <v>1</v>
      </c>
      <c r="F38" s="597">
        <v>4</v>
      </c>
      <c r="G38" s="597">
        <v>5</v>
      </c>
      <c r="H38" s="597">
        <v>6</v>
      </c>
      <c r="I38" s="597">
        <v>7</v>
      </c>
      <c r="J38" s="597">
        <v>8</v>
      </c>
      <c r="K38" s="597">
        <v>9</v>
      </c>
      <c r="L38" s="598">
        <v>4</v>
      </c>
      <c r="M38" s="730" t="s">
        <v>495</v>
      </c>
      <c r="N38" s="730"/>
      <c r="O38" s="730"/>
      <c r="P38" s="730"/>
      <c r="Q38" s="730"/>
      <c r="R38" s="732" t="s">
        <v>495</v>
      </c>
      <c r="S38" s="732"/>
      <c r="T38" s="732"/>
      <c r="U38" s="732"/>
      <c r="V38" s="732"/>
      <c r="W38" s="663" t="s">
        <v>497</v>
      </c>
      <c r="X38" s="600" t="s">
        <v>493</v>
      </c>
      <c r="Y38" s="600" t="s">
        <v>272</v>
      </c>
      <c r="Z38" s="601">
        <v>2500000</v>
      </c>
      <c r="AA38" s="602">
        <v>130000</v>
      </c>
      <c r="AB38" s="581">
        <f t="shared" si="0"/>
        <v>2370000</v>
      </c>
    </row>
    <row r="39" spans="2:28" ht="37.5" customHeight="1">
      <c r="B39" s="13">
        <f t="shared" si="1"/>
        <v>5</v>
      </c>
      <c r="C39" s="596">
        <v>1</v>
      </c>
      <c r="D39" s="597">
        <v>2</v>
      </c>
      <c r="E39" s="597">
        <v>1</v>
      </c>
      <c r="F39" s="597">
        <v>4</v>
      </c>
      <c r="G39" s="597">
        <v>5</v>
      </c>
      <c r="H39" s="597">
        <v>6</v>
      </c>
      <c r="I39" s="597">
        <v>7</v>
      </c>
      <c r="J39" s="597">
        <v>8</v>
      </c>
      <c r="K39" s="597">
        <v>9</v>
      </c>
      <c r="L39" s="598">
        <v>5</v>
      </c>
      <c r="M39" s="730" t="s">
        <v>496</v>
      </c>
      <c r="N39" s="730"/>
      <c r="O39" s="730"/>
      <c r="P39" s="730"/>
      <c r="Q39" s="730"/>
      <c r="R39" s="730" t="s">
        <v>495</v>
      </c>
      <c r="S39" s="730"/>
      <c r="T39" s="730"/>
      <c r="U39" s="730"/>
      <c r="V39" s="730"/>
      <c r="W39" s="663" t="s">
        <v>496</v>
      </c>
      <c r="X39" s="600" t="s">
        <v>494</v>
      </c>
      <c r="Y39" s="600" t="s">
        <v>268</v>
      </c>
      <c r="Z39" s="601">
        <v>7700000</v>
      </c>
      <c r="AA39" s="602">
        <v>600000</v>
      </c>
      <c r="AB39" s="581">
        <f t="shared" si="0"/>
        <v>7100000</v>
      </c>
    </row>
    <row r="40" spans="2:28" ht="37.5" customHeight="1">
      <c r="B40" s="13">
        <f t="shared" si="1"/>
        <v>6</v>
      </c>
      <c r="C40" s="596">
        <v>1</v>
      </c>
      <c r="D40" s="597">
        <v>2</v>
      </c>
      <c r="E40" s="597">
        <v>1</v>
      </c>
      <c r="F40" s="597">
        <v>4</v>
      </c>
      <c r="G40" s="597">
        <v>5</v>
      </c>
      <c r="H40" s="597">
        <v>6</v>
      </c>
      <c r="I40" s="597">
        <v>7</v>
      </c>
      <c r="J40" s="597">
        <v>8</v>
      </c>
      <c r="K40" s="597">
        <v>9</v>
      </c>
      <c r="L40" s="598">
        <v>5</v>
      </c>
      <c r="M40" s="730" t="s">
        <v>500</v>
      </c>
      <c r="N40" s="730"/>
      <c r="O40" s="730"/>
      <c r="P40" s="730"/>
      <c r="Q40" s="730"/>
      <c r="R40" s="730" t="s">
        <v>495</v>
      </c>
      <c r="S40" s="730"/>
      <c r="T40" s="730"/>
      <c r="U40" s="730"/>
      <c r="V40" s="730"/>
      <c r="W40" s="663" t="s">
        <v>496</v>
      </c>
      <c r="X40" s="600" t="s">
        <v>494</v>
      </c>
      <c r="Y40" s="600" t="s">
        <v>397</v>
      </c>
      <c r="Z40" s="601">
        <v>13700000</v>
      </c>
      <c r="AA40" s="602">
        <v>1000000</v>
      </c>
      <c r="AB40" s="581">
        <f t="shared" si="0"/>
        <v>12700000</v>
      </c>
    </row>
    <row r="41" spans="2:28" ht="37.5" customHeight="1">
      <c r="B41" s="13">
        <f t="shared" si="1"/>
        <v>7</v>
      </c>
      <c r="C41" s="596"/>
      <c r="D41" s="597"/>
      <c r="E41" s="597"/>
      <c r="F41" s="597"/>
      <c r="G41" s="597"/>
      <c r="H41" s="597"/>
      <c r="I41" s="597"/>
      <c r="J41" s="597"/>
      <c r="K41" s="597"/>
      <c r="L41" s="598"/>
      <c r="M41" s="730"/>
      <c r="N41" s="730"/>
      <c r="O41" s="730"/>
      <c r="P41" s="730"/>
      <c r="Q41" s="730"/>
      <c r="R41" s="708"/>
      <c r="S41" s="709"/>
      <c r="T41" s="709"/>
      <c r="U41" s="709"/>
      <c r="V41" s="710"/>
      <c r="W41" s="599"/>
      <c r="X41" s="600"/>
      <c r="Y41" s="600"/>
      <c r="Z41" s="601"/>
      <c r="AA41" s="602"/>
      <c r="AB41" s="581" t="str">
        <f t="shared" si="0"/>
        <v/>
      </c>
    </row>
    <row r="42" spans="2:28" ht="37.5" customHeight="1">
      <c r="B42" s="13">
        <f t="shared" si="1"/>
        <v>8</v>
      </c>
      <c r="C42" s="596"/>
      <c r="D42" s="597"/>
      <c r="E42" s="597"/>
      <c r="F42" s="597"/>
      <c r="G42" s="597"/>
      <c r="H42" s="597"/>
      <c r="I42" s="597"/>
      <c r="J42" s="597"/>
      <c r="K42" s="597"/>
      <c r="L42" s="598"/>
      <c r="M42" s="730"/>
      <c r="N42" s="730"/>
      <c r="O42" s="730"/>
      <c r="P42" s="730"/>
      <c r="Q42" s="730"/>
      <c r="R42" s="708"/>
      <c r="S42" s="709"/>
      <c r="T42" s="709"/>
      <c r="U42" s="709"/>
      <c r="V42" s="710"/>
      <c r="W42" s="599"/>
      <c r="X42" s="600"/>
      <c r="Y42" s="600"/>
      <c r="Z42" s="601"/>
      <c r="AA42" s="602"/>
      <c r="AB42" s="581" t="str">
        <f t="shared" si="0"/>
        <v/>
      </c>
    </row>
    <row r="43" spans="2:28" ht="37.5" customHeight="1">
      <c r="B43" s="13">
        <f t="shared" si="1"/>
        <v>9</v>
      </c>
      <c r="C43" s="596"/>
      <c r="D43" s="597"/>
      <c r="E43" s="597"/>
      <c r="F43" s="597"/>
      <c r="G43" s="597"/>
      <c r="H43" s="597"/>
      <c r="I43" s="597"/>
      <c r="J43" s="597"/>
      <c r="K43" s="597"/>
      <c r="L43" s="598"/>
      <c r="M43" s="730"/>
      <c r="N43" s="730"/>
      <c r="O43" s="730"/>
      <c r="P43" s="730"/>
      <c r="Q43" s="730"/>
      <c r="R43" s="708"/>
      <c r="S43" s="709"/>
      <c r="T43" s="709"/>
      <c r="U43" s="709"/>
      <c r="V43" s="710"/>
      <c r="W43" s="599"/>
      <c r="X43" s="600"/>
      <c r="Y43" s="600"/>
      <c r="Z43" s="601"/>
      <c r="AA43" s="602"/>
      <c r="AB43" s="581" t="str">
        <f t="shared" si="0"/>
        <v/>
      </c>
    </row>
    <row r="44" spans="2:28" ht="37.5" customHeight="1">
      <c r="B44" s="13">
        <f t="shared" si="1"/>
        <v>10</v>
      </c>
      <c r="C44" s="596"/>
      <c r="D44" s="597"/>
      <c r="E44" s="597"/>
      <c r="F44" s="597"/>
      <c r="G44" s="597"/>
      <c r="H44" s="597"/>
      <c r="I44" s="597"/>
      <c r="J44" s="597"/>
      <c r="K44" s="597"/>
      <c r="L44" s="598"/>
      <c r="M44" s="730"/>
      <c r="N44" s="730"/>
      <c r="O44" s="730"/>
      <c r="P44" s="730"/>
      <c r="Q44" s="730"/>
      <c r="R44" s="708"/>
      <c r="S44" s="709"/>
      <c r="T44" s="709"/>
      <c r="U44" s="709"/>
      <c r="V44" s="710"/>
      <c r="W44" s="599"/>
      <c r="X44" s="600"/>
      <c r="Y44" s="600"/>
      <c r="Z44" s="601"/>
      <c r="AA44" s="602"/>
      <c r="AB44" s="581" t="str">
        <f t="shared" si="0"/>
        <v/>
      </c>
    </row>
    <row r="45" spans="2:28" ht="37.5" customHeight="1">
      <c r="B45" s="13">
        <f t="shared" si="1"/>
        <v>11</v>
      </c>
      <c r="C45" s="596"/>
      <c r="D45" s="597"/>
      <c r="E45" s="597"/>
      <c r="F45" s="597"/>
      <c r="G45" s="597"/>
      <c r="H45" s="597"/>
      <c r="I45" s="597"/>
      <c r="J45" s="597"/>
      <c r="K45" s="597"/>
      <c r="L45" s="598"/>
      <c r="M45" s="730"/>
      <c r="N45" s="730"/>
      <c r="O45" s="730"/>
      <c r="P45" s="730"/>
      <c r="Q45" s="730"/>
      <c r="R45" s="708"/>
      <c r="S45" s="709"/>
      <c r="T45" s="709"/>
      <c r="U45" s="709"/>
      <c r="V45" s="710"/>
      <c r="W45" s="599"/>
      <c r="X45" s="600"/>
      <c r="Y45" s="600"/>
      <c r="Z45" s="601"/>
      <c r="AA45" s="602"/>
      <c r="AB45" s="581" t="str">
        <f t="shared" si="0"/>
        <v/>
      </c>
    </row>
    <row r="46" spans="2:28" ht="37.5" customHeight="1">
      <c r="B46" s="13">
        <f t="shared" si="1"/>
        <v>12</v>
      </c>
      <c r="C46" s="596"/>
      <c r="D46" s="597"/>
      <c r="E46" s="597"/>
      <c r="F46" s="597"/>
      <c r="G46" s="597"/>
      <c r="H46" s="597"/>
      <c r="I46" s="597"/>
      <c r="J46" s="597"/>
      <c r="K46" s="597"/>
      <c r="L46" s="598"/>
      <c r="M46" s="730"/>
      <c r="N46" s="730"/>
      <c r="O46" s="730"/>
      <c r="P46" s="730"/>
      <c r="Q46" s="730"/>
      <c r="R46" s="708"/>
      <c r="S46" s="709"/>
      <c r="T46" s="709"/>
      <c r="U46" s="709"/>
      <c r="V46" s="710"/>
      <c r="W46" s="599"/>
      <c r="X46" s="600"/>
      <c r="Y46" s="600"/>
      <c r="Z46" s="601"/>
      <c r="AA46" s="602"/>
      <c r="AB46" s="581" t="str">
        <f t="shared" si="0"/>
        <v/>
      </c>
    </row>
    <row r="47" spans="2:28" ht="37.5" customHeight="1">
      <c r="B47" s="13">
        <f t="shared" si="1"/>
        <v>13</v>
      </c>
      <c r="C47" s="596"/>
      <c r="D47" s="597"/>
      <c r="E47" s="597"/>
      <c r="F47" s="597"/>
      <c r="G47" s="597"/>
      <c r="H47" s="597"/>
      <c r="I47" s="597"/>
      <c r="J47" s="597"/>
      <c r="K47" s="597"/>
      <c r="L47" s="598"/>
      <c r="M47" s="730"/>
      <c r="N47" s="730"/>
      <c r="O47" s="730"/>
      <c r="P47" s="730"/>
      <c r="Q47" s="730"/>
      <c r="R47" s="708"/>
      <c r="S47" s="709"/>
      <c r="T47" s="709"/>
      <c r="U47" s="709"/>
      <c r="V47" s="710"/>
      <c r="W47" s="599"/>
      <c r="X47" s="600"/>
      <c r="Y47" s="600"/>
      <c r="Z47" s="601"/>
      <c r="AA47" s="602"/>
      <c r="AB47" s="581" t="str">
        <f t="shared" si="0"/>
        <v/>
      </c>
    </row>
    <row r="48" spans="2:28" ht="37.5" customHeight="1">
      <c r="B48" s="13">
        <f t="shared" si="1"/>
        <v>14</v>
      </c>
      <c r="C48" s="596"/>
      <c r="D48" s="597"/>
      <c r="E48" s="597"/>
      <c r="F48" s="597"/>
      <c r="G48" s="597"/>
      <c r="H48" s="597"/>
      <c r="I48" s="597"/>
      <c r="J48" s="597"/>
      <c r="K48" s="597"/>
      <c r="L48" s="598"/>
      <c r="M48" s="730"/>
      <c r="N48" s="730"/>
      <c r="O48" s="730"/>
      <c r="P48" s="730"/>
      <c r="Q48" s="730"/>
      <c r="R48" s="708"/>
      <c r="S48" s="709"/>
      <c r="T48" s="709"/>
      <c r="U48" s="709"/>
      <c r="V48" s="710"/>
      <c r="W48" s="599"/>
      <c r="X48" s="600"/>
      <c r="Y48" s="600"/>
      <c r="Z48" s="601"/>
      <c r="AA48" s="602"/>
      <c r="AB48" s="581" t="str">
        <f t="shared" si="0"/>
        <v/>
      </c>
    </row>
    <row r="49" spans="2:28" ht="37.5" customHeight="1">
      <c r="B49" s="13">
        <f t="shared" si="1"/>
        <v>15</v>
      </c>
      <c r="C49" s="596"/>
      <c r="D49" s="597"/>
      <c r="E49" s="597"/>
      <c r="F49" s="597"/>
      <c r="G49" s="597"/>
      <c r="H49" s="597"/>
      <c r="I49" s="597"/>
      <c r="J49" s="597"/>
      <c r="K49" s="597"/>
      <c r="L49" s="598"/>
      <c r="M49" s="730"/>
      <c r="N49" s="730"/>
      <c r="O49" s="730"/>
      <c r="P49" s="730"/>
      <c r="Q49" s="730"/>
      <c r="R49" s="708"/>
      <c r="S49" s="709"/>
      <c r="T49" s="709"/>
      <c r="U49" s="709"/>
      <c r="V49" s="710"/>
      <c r="W49" s="599"/>
      <c r="X49" s="600"/>
      <c r="Y49" s="600"/>
      <c r="Z49" s="601"/>
      <c r="AA49" s="602"/>
      <c r="AB49" s="581" t="str">
        <f t="shared" si="0"/>
        <v/>
      </c>
    </row>
    <row r="50" spans="2:28" ht="37.5" customHeight="1">
      <c r="B50" s="13">
        <f t="shared" si="1"/>
        <v>16</v>
      </c>
      <c r="C50" s="596"/>
      <c r="D50" s="597"/>
      <c r="E50" s="597"/>
      <c r="F50" s="597"/>
      <c r="G50" s="597"/>
      <c r="H50" s="597"/>
      <c r="I50" s="597"/>
      <c r="J50" s="597"/>
      <c r="K50" s="597"/>
      <c r="L50" s="598"/>
      <c r="M50" s="730"/>
      <c r="N50" s="730"/>
      <c r="O50" s="730"/>
      <c r="P50" s="730"/>
      <c r="Q50" s="730"/>
      <c r="R50" s="708"/>
      <c r="S50" s="709"/>
      <c r="T50" s="709"/>
      <c r="U50" s="709"/>
      <c r="V50" s="710"/>
      <c r="W50" s="599"/>
      <c r="X50" s="600"/>
      <c r="Y50" s="600"/>
      <c r="Z50" s="601"/>
      <c r="AA50" s="602"/>
      <c r="AB50" s="581" t="str">
        <f t="shared" si="0"/>
        <v/>
      </c>
    </row>
    <row r="51" spans="2:28" ht="37.5" customHeight="1">
      <c r="B51" s="13">
        <f t="shared" si="1"/>
        <v>17</v>
      </c>
      <c r="C51" s="596"/>
      <c r="D51" s="597"/>
      <c r="E51" s="597"/>
      <c r="F51" s="597"/>
      <c r="G51" s="597"/>
      <c r="H51" s="597"/>
      <c r="I51" s="597"/>
      <c r="J51" s="597"/>
      <c r="K51" s="597"/>
      <c r="L51" s="598"/>
      <c r="M51" s="730"/>
      <c r="N51" s="730"/>
      <c r="O51" s="730"/>
      <c r="P51" s="730"/>
      <c r="Q51" s="730"/>
      <c r="R51" s="708"/>
      <c r="S51" s="709"/>
      <c r="T51" s="709"/>
      <c r="U51" s="709"/>
      <c r="V51" s="710"/>
      <c r="W51" s="599"/>
      <c r="X51" s="600"/>
      <c r="Y51" s="600"/>
      <c r="Z51" s="601"/>
      <c r="AA51" s="602"/>
      <c r="AB51" s="581" t="str">
        <f t="shared" si="0"/>
        <v/>
      </c>
    </row>
    <row r="52" spans="2:28" ht="37.5" customHeight="1">
      <c r="B52" s="13">
        <f t="shared" si="1"/>
        <v>18</v>
      </c>
      <c r="C52" s="596"/>
      <c r="D52" s="597"/>
      <c r="E52" s="597"/>
      <c r="F52" s="597"/>
      <c r="G52" s="597"/>
      <c r="H52" s="597"/>
      <c r="I52" s="597"/>
      <c r="J52" s="597"/>
      <c r="K52" s="597"/>
      <c r="L52" s="598"/>
      <c r="M52" s="730"/>
      <c r="N52" s="730"/>
      <c r="O52" s="730"/>
      <c r="P52" s="730"/>
      <c r="Q52" s="730"/>
      <c r="R52" s="708"/>
      <c r="S52" s="709"/>
      <c r="T52" s="709"/>
      <c r="U52" s="709"/>
      <c r="V52" s="710"/>
      <c r="W52" s="599"/>
      <c r="X52" s="600"/>
      <c r="Y52" s="600"/>
      <c r="Z52" s="601"/>
      <c r="AA52" s="602"/>
      <c r="AB52" s="581" t="str">
        <f t="shared" si="0"/>
        <v/>
      </c>
    </row>
    <row r="53" spans="2:28" ht="37.5" customHeight="1">
      <c r="B53" s="13">
        <f t="shared" si="1"/>
        <v>19</v>
      </c>
      <c r="C53" s="596"/>
      <c r="D53" s="597"/>
      <c r="E53" s="597"/>
      <c r="F53" s="597"/>
      <c r="G53" s="597"/>
      <c r="H53" s="597"/>
      <c r="I53" s="597"/>
      <c r="J53" s="597"/>
      <c r="K53" s="597"/>
      <c r="L53" s="598"/>
      <c r="M53" s="730"/>
      <c r="N53" s="730"/>
      <c r="O53" s="730"/>
      <c r="P53" s="730"/>
      <c r="Q53" s="730"/>
      <c r="R53" s="708"/>
      <c r="S53" s="709"/>
      <c r="T53" s="709"/>
      <c r="U53" s="709"/>
      <c r="V53" s="710"/>
      <c r="W53" s="599"/>
      <c r="X53" s="600"/>
      <c r="Y53" s="600"/>
      <c r="Z53" s="601"/>
      <c r="AA53" s="602"/>
      <c r="AB53" s="581" t="str">
        <f t="shared" si="0"/>
        <v/>
      </c>
    </row>
    <row r="54" spans="2:28" ht="37.5" customHeight="1">
      <c r="B54" s="13">
        <f t="shared" si="1"/>
        <v>20</v>
      </c>
      <c r="C54" s="596"/>
      <c r="D54" s="597"/>
      <c r="E54" s="597"/>
      <c r="F54" s="597"/>
      <c r="G54" s="597"/>
      <c r="H54" s="597"/>
      <c r="I54" s="597"/>
      <c r="J54" s="597"/>
      <c r="K54" s="597"/>
      <c r="L54" s="598"/>
      <c r="M54" s="730"/>
      <c r="N54" s="730"/>
      <c r="O54" s="730"/>
      <c r="P54" s="730"/>
      <c r="Q54" s="730"/>
      <c r="R54" s="708"/>
      <c r="S54" s="709"/>
      <c r="T54" s="709"/>
      <c r="U54" s="709"/>
      <c r="V54" s="710"/>
      <c r="W54" s="599"/>
      <c r="X54" s="600"/>
      <c r="Y54" s="600"/>
      <c r="Z54" s="601"/>
      <c r="AA54" s="602"/>
      <c r="AB54" s="581" t="str">
        <f t="shared" si="0"/>
        <v/>
      </c>
    </row>
    <row r="55" spans="2:28" ht="37.5" customHeight="1">
      <c r="B55" s="13">
        <f t="shared" si="1"/>
        <v>21</v>
      </c>
      <c r="C55" s="596"/>
      <c r="D55" s="597"/>
      <c r="E55" s="597"/>
      <c r="F55" s="597"/>
      <c r="G55" s="597"/>
      <c r="H55" s="597"/>
      <c r="I55" s="597"/>
      <c r="J55" s="597"/>
      <c r="K55" s="597"/>
      <c r="L55" s="598"/>
      <c r="M55" s="730"/>
      <c r="N55" s="730"/>
      <c r="O55" s="730"/>
      <c r="P55" s="730"/>
      <c r="Q55" s="730"/>
      <c r="R55" s="708"/>
      <c r="S55" s="709"/>
      <c r="T55" s="709"/>
      <c r="U55" s="709"/>
      <c r="V55" s="710"/>
      <c r="W55" s="599"/>
      <c r="X55" s="600"/>
      <c r="Y55" s="600"/>
      <c r="Z55" s="601"/>
      <c r="AA55" s="602"/>
      <c r="AB55" s="581" t="str">
        <f t="shared" si="0"/>
        <v/>
      </c>
    </row>
    <row r="56" spans="2:28" ht="37.5" customHeight="1">
      <c r="B56" s="13">
        <f t="shared" si="1"/>
        <v>22</v>
      </c>
      <c r="C56" s="596"/>
      <c r="D56" s="597"/>
      <c r="E56" s="597"/>
      <c r="F56" s="597"/>
      <c r="G56" s="597"/>
      <c r="H56" s="597"/>
      <c r="I56" s="597"/>
      <c r="J56" s="597"/>
      <c r="K56" s="597"/>
      <c r="L56" s="598"/>
      <c r="M56" s="730"/>
      <c r="N56" s="730"/>
      <c r="O56" s="730"/>
      <c r="P56" s="730"/>
      <c r="Q56" s="730"/>
      <c r="R56" s="708"/>
      <c r="S56" s="709"/>
      <c r="T56" s="709"/>
      <c r="U56" s="709"/>
      <c r="V56" s="710"/>
      <c r="W56" s="599"/>
      <c r="X56" s="600"/>
      <c r="Y56" s="600"/>
      <c r="Z56" s="601"/>
      <c r="AA56" s="602"/>
      <c r="AB56" s="581" t="str">
        <f t="shared" si="0"/>
        <v/>
      </c>
    </row>
    <row r="57" spans="2:28" ht="37.5" customHeight="1">
      <c r="B57" s="13">
        <f t="shared" si="1"/>
        <v>23</v>
      </c>
      <c r="C57" s="596"/>
      <c r="D57" s="597"/>
      <c r="E57" s="597"/>
      <c r="F57" s="597"/>
      <c r="G57" s="597"/>
      <c r="H57" s="597"/>
      <c r="I57" s="597"/>
      <c r="J57" s="597"/>
      <c r="K57" s="597"/>
      <c r="L57" s="598"/>
      <c r="M57" s="730"/>
      <c r="N57" s="730"/>
      <c r="O57" s="730"/>
      <c r="P57" s="730"/>
      <c r="Q57" s="730"/>
      <c r="R57" s="708"/>
      <c r="S57" s="709"/>
      <c r="T57" s="709"/>
      <c r="U57" s="709"/>
      <c r="V57" s="710"/>
      <c r="W57" s="599"/>
      <c r="X57" s="600"/>
      <c r="Y57" s="600"/>
      <c r="Z57" s="601"/>
      <c r="AA57" s="602"/>
      <c r="AB57" s="581" t="str">
        <f t="shared" si="0"/>
        <v/>
      </c>
    </row>
    <row r="58" spans="2:28" ht="37.5" customHeight="1">
      <c r="B58" s="13">
        <f t="shared" si="1"/>
        <v>24</v>
      </c>
      <c r="C58" s="596"/>
      <c r="D58" s="597"/>
      <c r="E58" s="597"/>
      <c r="F58" s="597"/>
      <c r="G58" s="597"/>
      <c r="H58" s="597"/>
      <c r="I58" s="597"/>
      <c r="J58" s="597"/>
      <c r="K58" s="597"/>
      <c r="L58" s="598"/>
      <c r="M58" s="730"/>
      <c r="N58" s="730"/>
      <c r="O58" s="730"/>
      <c r="P58" s="730"/>
      <c r="Q58" s="730"/>
      <c r="R58" s="708"/>
      <c r="S58" s="709"/>
      <c r="T58" s="709"/>
      <c r="U58" s="709"/>
      <c r="V58" s="710"/>
      <c r="W58" s="599"/>
      <c r="X58" s="600"/>
      <c r="Y58" s="600"/>
      <c r="Z58" s="601"/>
      <c r="AA58" s="602"/>
      <c r="AB58" s="581" t="str">
        <f t="shared" si="0"/>
        <v/>
      </c>
    </row>
    <row r="59" spans="2:28" ht="37.5" customHeight="1">
      <c r="B59" s="13">
        <f t="shared" si="1"/>
        <v>25</v>
      </c>
      <c r="C59" s="596"/>
      <c r="D59" s="597"/>
      <c r="E59" s="597"/>
      <c r="F59" s="597"/>
      <c r="G59" s="597"/>
      <c r="H59" s="597"/>
      <c r="I59" s="597"/>
      <c r="J59" s="597"/>
      <c r="K59" s="597"/>
      <c r="L59" s="598"/>
      <c r="M59" s="730"/>
      <c r="N59" s="730"/>
      <c r="O59" s="730"/>
      <c r="P59" s="730"/>
      <c r="Q59" s="730"/>
      <c r="R59" s="708"/>
      <c r="S59" s="709"/>
      <c r="T59" s="709"/>
      <c r="U59" s="709"/>
      <c r="V59" s="710"/>
      <c r="W59" s="599"/>
      <c r="X59" s="600"/>
      <c r="Y59" s="600"/>
      <c r="Z59" s="601"/>
      <c r="AA59" s="602"/>
      <c r="AB59" s="581" t="str">
        <f t="shared" si="0"/>
        <v/>
      </c>
    </row>
    <row r="60" spans="2:28" ht="37.5" customHeight="1">
      <c r="B60" s="13">
        <f t="shared" si="1"/>
        <v>26</v>
      </c>
      <c r="C60" s="596"/>
      <c r="D60" s="597"/>
      <c r="E60" s="597"/>
      <c r="F60" s="597"/>
      <c r="G60" s="597"/>
      <c r="H60" s="597"/>
      <c r="I60" s="597"/>
      <c r="J60" s="597"/>
      <c r="K60" s="597"/>
      <c r="L60" s="598"/>
      <c r="M60" s="730"/>
      <c r="N60" s="730"/>
      <c r="O60" s="730"/>
      <c r="P60" s="730"/>
      <c r="Q60" s="730"/>
      <c r="R60" s="708"/>
      <c r="S60" s="709"/>
      <c r="T60" s="709"/>
      <c r="U60" s="709"/>
      <c r="V60" s="710"/>
      <c r="W60" s="599"/>
      <c r="X60" s="600"/>
      <c r="Y60" s="600"/>
      <c r="Z60" s="601"/>
      <c r="AA60" s="602"/>
      <c r="AB60" s="581" t="str">
        <f t="shared" si="0"/>
        <v/>
      </c>
    </row>
    <row r="61" spans="2:28" ht="37.5" customHeight="1">
      <c r="B61" s="13">
        <f t="shared" si="1"/>
        <v>27</v>
      </c>
      <c r="C61" s="596"/>
      <c r="D61" s="597"/>
      <c r="E61" s="597"/>
      <c r="F61" s="597"/>
      <c r="G61" s="597"/>
      <c r="H61" s="597"/>
      <c r="I61" s="597"/>
      <c r="J61" s="597"/>
      <c r="K61" s="597"/>
      <c r="L61" s="598"/>
      <c r="M61" s="730"/>
      <c r="N61" s="730"/>
      <c r="O61" s="730"/>
      <c r="P61" s="730"/>
      <c r="Q61" s="730"/>
      <c r="R61" s="708"/>
      <c r="S61" s="709"/>
      <c r="T61" s="709"/>
      <c r="U61" s="709"/>
      <c r="V61" s="710"/>
      <c r="W61" s="599"/>
      <c r="X61" s="600"/>
      <c r="Y61" s="600"/>
      <c r="Z61" s="601"/>
      <c r="AA61" s="602"/>
      <c r="AB61" s="581" t="str">
        <f t="shared" si="0"/>
        <v/>
      </c>
    </row>
    <row r="62" spans="2:28" ht="37.5" customHeight="1">
      <c r="B62" s="13">
        <f t="shared" si="1"/>
        <v>28</v>
      </c>
      <c r="C62" s="596"/>
      <c r="D62" s="597"/>
      <c r="E62" s="597"/>
      <c r="F62" s="597"/>
      <c r="G62" s="597"/>
      <c r="H62" s="597"/>
      <c r="I62" s="597"/>
      <c r="J62" s="597"/>
      <c r="K62" s="597"/>
      <c r="L62" s="598"/>
      <c r="M62" s="730"/>
      <c r="N62" s="730"/>
      <c r="O62" s="730"/>
      <c r="P62" s="730"/>
      <c r="Q62" s="730"/>
      <c r="R62" s="708"/>
      <c r="S62" s="709"/>
      <c r="T62" s="709"/>
      <c r="U62" s="709"/>
      <c r="V62" s="710"/>
      <c r="W62" s="599"/>
      <c r="X62" s="600"/>
      <c r="Y62" s="600"/>
      <c r="Z62" s="601"/>
      <c r="AA62" s="602"/>
      <c r="AB62" s="581" t="str">
        <f t="shared" si="0"/>
        <v/>
      </c>
    </row>
    <row r="63" spans="2:28" ht="37.5" customHeight="1">
      <c r="B63" s="13">
        <f t="shared" si="1"/>
        <v>29</v>
      </c>
      <c r="C63" s="596"/>
      <c r="D63" s="597"/>
      <c r="E63" s="597"/>
      <c r="F63" s="597"/>
      <c r="G63" s="597"/>
      <c r="H63" s="597"/>
      <c r="I63" s="597"/>
      <c r="J63" s="597"/>
      <c r="K63" s="597"/>
      <c r="L63" s="598"/>
      <c r="M63" s="730"/>
      <c r="N63" s="730"/>
      <c r="O63" s="730"/>
      <c r="P63" s="730"/>
      <c r="Q63" s="730"/>
      <c r="R63" s="708"/>
      <c r="S63" s="709"/>
      <c r="T63" s="709"/>
      <c r="U63" s="709"/>
      <c r="V63" s="710"/>
      <c r="W63" s="599"/>
      <c r="X63" s="600"/>
      <c r="Y63" s="600"/>
      <c r="Z63" s="601"/>
      <c r="AA63" s="602"/>
      <c r="AB63" s="581" t="str">
        <f t="shared" si="0"/>
        <v/>
      </c>
    </row>
    <row r="64" spans="2:28" ht="37.5" customHeight="1">
      <c r="B64" s="13">
        <f t="shared" si="1"/>
        <v>30</v>
      </c>
      <c r="C64" s="596"/>
      <c r="D64" s="597"/>
      <c r="E64" s="597"/>
      <c r="F64" s="597"/>
      <c r="G64" s="597"/>
      <c r="H64" s="597"/>
      <c r="I64" s="597"/>
      <c r="J64" s="597"/>
      <c r="K64" s="597"/>
      <c r="L64" s="598"/>
      <c r="M64" s="730"/>
      <c r="N64" s="730"/>
      <c r="O64" s="730"/>
      <c r="P64" s="730"/>
      <c r="Q64" s="730"/>
      <c r="R64" s="708"/>
      <c r="S64" s="709"/>
      <c r="T64" s="709"/>
      <c r="U64" s="709"/>
      <c r="V64" s="710"/>
      <c r="W64" s="599"/>
      <c r="X64" s="600"/>
      <c r="Y64" s="600"/>
      <c r="Z64" s="601"/>
      <c r="AA64" s="602"/>
      <c r="AB64" s="581" t="str">
        <f t="shared" si="0"/>
        <v/>
      </c>
    </row>
    <row r="65" spans="2:28" ht="37.5" customHeight="1">
      <c r="B65" s="13">
        <f t="shared" si="1"/>
        <v>31</v>
      </c>
      <c r="C65" s="596"/>
      <c r="D65" s="597"/>
      <c r="E65" s="597"/>
      <c r="F65" s="597"/>
      <c r="G65" s="597"/>
      <c r="H65" s="597"/>
      <c r="I65" s="597"/>
      <c r="J65" s="597"/>
      <c r="K65" s="597"/>
      <c r="L65" s="598"/>
      <c r="M65" s="730"/>
      <c r="N65" s="730"/>
      <c r="O65" s="730"/>
      <c r="P65" s="730"/>
      <c r="Q65" s="730"/>
      <c r="R65" s="708"/>
      <c r="S65" s="709"/>
      <c r="T65" s="709"/>
      <c r="U65" s="709"/>
      <c r="V65" s="710"/>
      <c r="W65" s="599"/>
      <c r="X65" s="600"/>
      <c r="Y65" s="600"/>
      <c r="Z65" s="601"/>
      <c r="AA65" s="602"/>
      <c r="AB65" s="581" t="str">
        <f t="shared" si="0"/>
        <v/>
      </c>
    </row>
    <row r="66" spans="2:28" ht="37.5" customHeight="1">
      <c r="B66" s="13">
        <f t="shared" si="1"/>
        <v>32</v>
      </c>
      <c r="C66" s="596"/>
      <c r="D66" s="597"/>
      <c r="E66" s="597"/>
      <c r="F66" s="597"/>
      <c r="G66" s="597"/>
      <c r="H66" s="597"/>
      <c r="I66" s="597"/>
      <c r="J66" s="597"/>
      <c r="K66" s="597"/>
      <c r="L66" s="598"/>
      <c r="M66" s="730"/>
      <c r="N66" s="730"/>
      <c r="O66" s="730"/>
      <c r="P66" s="730"/>
      <c r="Q66" s="730"/>
      <c r="R66" s="708"/>
      <c r="S66" s="709"/>
      <c r="T66" s="709"/>
      <c r="U66" s="709"/>
      <c r="V66" s="710"/>
      <c r="W66" s="599"/>
      <c r="X66" s="600"/>
      <c r="Y66" s="600"/>
      <c r="Z66" s="601"/>
      <c r="AA66" s="602"/>
      <c r="AB66" s="581" t="str">
        <f t="shared" si="0"/>
        <v/>
      </c>
    </row>
    <row r="67" spans="2:28" ht="37.5" customHeight="1">
      <c r="B67" s="13">
        <f t="shared" si="1"/>
        <v>33</v>
      </c>
      <c r="C67" s="596"/>
      <c r="D67" s="597"/>
      <c r="E67" s="597"/>
      <c r="F67" s="597"/>
      <c r="G67" s="597"/>
      <c r="H67" s="597"/>
      <c r="I67" s="597"/>
      <c r="J67" s="597"/>
      <c r="K67" s="597"/>
      <c r="L67" s="598"/>
      <c r="M67" s="730"/>
      <c r="N67" s="730"/>
      <c r="O67" s="730"/>
      <c r="P67" s="730"/>
      <c r="Q67" s="730"/>
      <c r="R67" s="708"/>
      <c r="S67" s="709"/>
      <c r="T67" s="709"/>
      <c r="U67" s="709"/>
      <c r="V67" s="710"/>
      <c r="W67" s="599"/>
      <c r="X67" s="600"/>
      <c r="Y67" s="600"/>
      <c r="Z67" s="601"/>
      <c r="AA67" s="602"/>
      <c r="AB67" s="581" t="str">
        <f t="shared" si="0"/>
        <v/>
      </c>
    </row>
    <row r="68" spans="2:28" ht="37.5" customHeight="1">
      <c r="B68" s="13">
        <f t="shared" si="1"/>
        <v>34</v>
      </c>
      <c r="C68" s="596"/>
      <c r="D68" s="597"/>
      <c r="E68" s="597"/>
      <c r="F68" s="597"/>
      <c r="G68" s="597"/>
      <c r="H68" s="597"/>
      <c r="I68" s="597"/>
      <c r="J68" s="597"/>
      <c r="K68" s="597"/>
      <c r="L68" s="598"/>
      <c r="M68" s="730"/>
      <c r="N68" s="730"/>
      <c r="O68" s="730"/>
      <c r="P68" s="730"/>
      <c r="Q68" s="730"/>
      <c r="R68" s="708"/>
      <c r="S68" s="709"/>
      <c r="T68" s="709"/>
      <c r="U68" s="709"/>
      <c r="V68" s="710"/>
      <c r="W68" s="599"/>
      <c r="X68" s="600"/>
      <c r="Y68" s="600"/>
      <c r="Z68" s="601"/>
      <c r="AA68" s="602"/>
      <c r="AB68" s="581" t="str">
        <f t="shared" si="0"/>
        <v/>
      </c>
    </row>
    <row r="69" spans="2:28" ht="37.5" customHeight="1">
      <c r="B69" s="13">
        <f t="shared" si="1"/>
        <v>35</v>
      </c>
      <c r="C69" s="596"/>
      <c r="D69" s="597"/>
      <c r="E69" s="597"/>
      <c r="F69" s="597"/>
      <c r="G69" s="597"/>
      <c r="H69" s="597"/>
      <c r="I69" s="597"/>
      <c r="J69" s="597"/>
      <c r="K69" s="597"/>
      <c r="L69" s="598"/>
      <c r="M69" s="730"/>
      <c r="N69" s="730"/>
      <c r="O69" s="730"/>
      <c r="P69" s="730"/>
      <c r="Q69" s="730"/>
      <c r="R69" s="708"/>
      <c r="S69" s="709"/>
      <c r="T69" s="709"/>
      <c r="U69" s="709"/>
      <c r="V69" s="710"/>
      <c r="W69" s="599"/>
      <c r="X69" s="600"/>
      <c r="Y69" s="600"/>
      <c r="Z69" s="601"/>
      <c r="AA69" s="602"/>
      <c r="AB69" s="581" t="str">
        <f t="shared" si="0"/>
        <v/>
      </c>
    </row>
    <row r="70" spans="2:28" ht="37.5" customHeight="1">
      <c r="B70" s="13">
        <f t="shared" si="1"/>
        <v>36</v>
      </c>
      <c r="C70" s="596"/>
      <c r="D70" s="597"/>
      <c r="E70" s="597"/>
      <c r="F70" s="597"/>
      <c r="G70" s="597"/>
      <c r="H70" s="597"/>
      <c r="I70" s="597"/>
      <c r="J70" s="597"/>
      <c r="K70" s="597"/>
      <c r="L70" s="598"/>
      <c r="M70" s="730"/>
      <c r="N70" s="730"/>
      <c r="O70" s="730"/>
      <c r="P70" s="730"/>
      <c r="Q70" s="730"/>
      <c r="R70" s="708"/>
      <c r="S70" s="709"/>
      <c r="T70" s="709"/>
      <c r="U70" s="709"/>
      <c r="V70" s="710"/>
      <c r="W70" s="599"/>
      <c r="X70" s="600"/>
      <c r="Y70" s="600"/>
      <c r="Z70" s="601"/>
      <c r="AA70" s="602"/>
      <c r="AB70" s="581" t="str">
        <f t="shared" si="0"/>
        <v/>
      </c>
    </row>
    <row r="71" spans="2:28" ht="37.5" customHeight="1">
      <c r="B71" s="13">
        <f t="shared" si="1"/>
        <v>37</v>
      </c>
      <c r="C71" s="596"/>
      <c r="D71" s="597"/>
      <c r="E71" s="597"/>
      <c r="F71" s="597"/>
      <c r="G71" s="597"/>
      <c r="H71" s="597"/>
      <c r="I71" s="597"/>
      <c r="J71" s="597"/>
      <c r="K71" s="597"/>
      <c r="L71" s="598"/>
      <c r="M71" s="730"/>
      <c r="N71" s="730"/>
      <c r="O71" s="730"/>
      <c r="P71" s="730"/>
      <c r="Q71" s="730"/>
      <c r="R71" s="708"/>
      <c r="S71" s="709"/>
      <c r="T71" s="709"/>
      <c r="U71" s="709"/>
      <c r="V71" s="710"/>
      <c r="W71" s="599"/>
      <c r="X71" s="600"/>
      <c r="Y71" s="600"/>
      <c r="Z71" s="601"/>
      <c r="AA71" s="602"/>
      <c r="AB71" s="581" t="str">
        <f t="shared" si="0"/>
        <v/>
      </c>
    </row>
    <row r="72" spans="2:28" ht="37.5" customHeight="1">
      <c r="B72" s="13">
        <f t="shared" si="1"/>
        <v>38</v>
      </c>
      <c r="C72" s="596"/>
      <c r="D72" s="597"/>
      <c r="E72" s="597"/>
      <c r="F72" s="597"/>
      <c r="G72" s="597"/>
      <c r="H72" s="597"/>
      <c r="I72" s="597"/>
      <c r="J72" s="597"/>
      <c r="K72" s="597"/>
      <c r="L72" s="598"/>
      <c r="M72" s="730"/>
      <c r="N72" s="730"/>
      <c r="O72" s="730"/>
      <c r="P72" s="730"/>
      <c r="Q72" s="730"/>
      <c r="R72" s="708"/>
      <c r="S72" s="709"/>
      <c r="T72" s="709"/>
      <c r="U72" s="709"/>
      <c r="V72" s="710"/>
      <c r="W72" s="599"/>
      <c r="X72" s="600"/>
      <c r="Y72" s="600"/>
      <c r="Z72" s="601"/>
      <c r="AA72" s="602"/>
      <c r="AB72" s="581" t="str">
        <f t="shared" si="0"/>
        <v/>
      </c>
    </row>
    <row r="73" spans="2:28" ht="37.5" customHeight="1">
      <c r="B73" s="13">
        <f t="shared" si="1"/>
        <v>39</v>
      </c>
      <c r="C73" s="596"/>
      <c r="D73" s="597"/>
      <c r="E73" s="597"/>
      <c r="F73" s="597"/>
      <c r="G73" s="597"/>
      <c r="H73" s="597"/>
      <c r="I73" s="597"/>
      <c r="J73" s="597"/>
      <c r="K73" s="597"/>
      <c r="L73" s="598"/>
      <c r="M73" s="730"/>
      <c r="N73" s="730"/>
      <c r="O73" s="730"/>
      <c r="P73" s="730"/>
      <c r="Q73" s="730"/>
      <c r="R73" s="708"/>
      <c r="S73" s="709"/>
      <c r="T73" s="709"/>
      <c r="U73" s="709"/>
      <c r="V73" s="710"/>
      <c r="W73" s="599"/>
      <c r="X73" s="600"/>
      <c r="Y73" s="600"/>
      <c r="Z73" s="601"/>
      <c r="AA73" s="602"/>
      <c r="AB73" s="581" t="str">
        <f t="shared" si="0"/>
        <v/>
      </c>
    </row>
    <row r="74" spans="2:28" ht="37.5" customHeight="1">
      <c r="B74" s="13">
        <f t="shared" ref="B74:B100" si="2">B73+1</f>
        <v>40</v>
      </c>
      <c r="C74" s="596"/>
      <c r="D74" s="597"/>
      <c r="E74" s="597"/>
      <c r="F74" s="597"/>
      <c r="G74" s="597"/>
      <c r="H74" s="597"/>
      <c r="I74" s="597"/>
      <c r="J74" s="597"/>
      <c r="K74" s="597"/>
      <c r="L74" s="598"/>
      <c r="M74" s="730"/>
      <c r="N74" s="730"/>
      <c r="O74" s="730"/>
      <c r="P74" s="730"/>
      <c r="Q74" s="730"/>
      <c r="R74" s="708"/>
      <c r="S74" s="709"/>
      <c r="T74" s="709"/>
      <c r="U74" s="709"/>
      <c r="V74" s="710"/>
      <c r="W74" s="599"/>
      <c r="X74" s="600"/>
      <c r="Y74" s="600"/>
      <c r="Z74" s="601"/>
      <c r="AA74" s="602"/>
      <c r="AB74" s="581" t="str">
        <f t="shared" si="0"/>
        <v/>
      </c>
    </row>
    <row r="75" spans="2:28" ht="37.5" customHeight="1">
      <c r="B75" s="13">
        <f t="shared" si="2"/>
        <v>41</v>
      </c>
      <c r="C75" s="596"/>
      <c r="D75" s="597"/>
      <c r="E75" s="597"/>
      <c r="F75" s="597"/>
      <c r="G75" s="597"/>
      <c r="H75" s="597"/>
      <c r="I75" s="597"/>
      <c r="J75" s="597"/>
      <c r="K75" s="597"/>
      <c r="L75" s="598"/>
      <c r="M75" s="730"/>
      <c r="N75" s="730"/>
      <c r="O75" s="730"/>
      <c r="P75" s="730"/>
      <c r="Q75" s="730"/>
      <c r="R75" s="708"/>
      <c r="S75" s="709"/>
      <c r="T75" s="709"/>
      <c r="U75" s="709"/>
      <c r="V75" s="710"/>
      <c r="W75" s="599"/>
      <c r="X75" s="600"/>
      <c r="Y75" s="600"/>
      <c r="Z75" s="601"/>
      <c r="AA75" s="602"/>
      <c r="AB75" s="581" t="str">
        <f t="shared" si="0"/>
        <v/>
      </c>
    </row>
    <row r="76" spans="2:28" ht="37.5" customHeight="1">
      <c r="B76" s="13">
        <f t="shared" si="2"/>
        <v>42</v>
      </c>
      <c r="C76" s="596"/>
      <c r="D76" s="597"/>
      <c r="E76" s="597"/>
      <c r="F76" s="597"/>
      <c r="G76" s="597"/>
      <c r="H76" s="597"/>
      <c r="I76" s="597"/>
      <c r="J76" s="597"/>
      <c r="K76" s="597"/>
      <c r="L76" s="598"/>
      <c r="M76" s="730"/>
      <c r="N76" s="730"/>
      <c r="O76" s="730"/>
      <c r="P76" s="730"/>
      <c r="Q76" s="730"/>
      <c r="R76" s="708"/>
      <c r="S76" s="709"/>
      <c r="T76" s="709"/>
      <c r="U76" s="709"/>
      <c r="V76" s="710"/>
      <c r="W76" s="599"/>
      <c r="X76" s="600"/>
      <c r="Y76" s="600"/>
      <c r="Z76" s="601"/>
      <c r="AA76" s="602"/>
      <c r="AB76" s="581" t="str">
        <f t="shared" si="0"/>
        <v/>
      </c>
    </row>
    <row r="77" spans="2:28" ht="37.5" customHeight="1">
      <c r="B77" s="13">
        <f t="shared" si="2"/>
        <v>43</v>
      </c>
      <c r="C77" s="596"/>
      <c r="D77" s="597"/>
      <c r="E77" s="597"/>
      <c r="F77" s="597"/>
      <c r="G77" s="597"/>
      <c r="H77" s="597"/>
      <c r="I77" s="597"/>
      <c r="J77" s="597"/>
      <c r="K77" s="597"/>
      <c r="L77" s="598"/>
      <c r="M77" s="730"/>
      <c r="N77" s="730"/>
      <c r="O77" s="730"/>
      <c r="P77" s="730"/>
      <c r="Q77" s="730"/>
      <c r="R77" s="708"/>
      <c r="S77" s="709"/>
      <c r="T77" s="709"/>
      <c r="U77" s="709"/>
      <c r="V77" s="710"/>
      <c r="W77" s="599"/>
      <c r="X77" s="600"/>
      <c r="Y77" s="600"/>
      <c r="Z77" s="601"/>
      <c r="AA77" s="602"/>
      <c r="AB77" s="581" t="str">
        <f t="shared" si="0"/>
        <v/>
      </c>
    </row>
    <row r="78" spans="2:28" ht="37.5" customHeight="1">
      <c r="B78" s="13">
        <f t="shared" si="2"/>
        <v>44</v>
      </c>
      <c r="C78" s="596"/>
      <c r="D78" s="597"/>
      <c r="E78" s="597"/>
      <c r="F78" s="597"/>
      <c r="G78" s="597"/>
      <c r="H78" s="597"/>
      <c r="I78" s="597"/>
      <c r="J78" s="597"/>
      <c r="K78" s="597"/>
      <c r="L78" s="598"/>
      <c r="M78" s="730"/>
      <c r="N78" s="730"/>
      <c r="O78" s="730"/>
      <c r="P78" s="730"/>
      <c r="Q78" s="730"/>
      <c r="R78" s="708"/>
      <c r="S78" s="709"/>
      <c r="T78" s="709"/>
      <c r="U78" s="709"/>
      <c r="V78" s="710"/>
      <c r="W78" s="599"/>
      <c r="X78" s="600"/>
      <c r="Y78" s="600"/>
      <c r="Z78" s="601"/>
      <c r="AA78" s="602"/>
      <c r="AB78" s="581" t="str">
        <f t="shared" si="0"/>
        <v/>
      </c>
    </row>
    <row r="79" spans="2:28" ht="37.5" customHeight="1">
      <c r="B79" s="13">
        <f t="shared" si="2"/>
        <v>45</v>
      </c>
      <c r="C79" s="596"/>
      <c r="D79" s="597"/>
      <c r="E79" s="597"/>
      <c r="F79" s="597"/>
      <c r="G79" s="597"/>
      <c r="H79" s="597"/>
      <c r="I79" s="597"/>
      <c r="J79" s="597"/>
      <c r="K79" s="597"/>
      <c r="L79" s="598"/>
      <c r="M79" s="730"/>
      <c r="N79" s="730"/>
      <c r="O79" s="730"/>
      <c r="P79" s="730"/>
      <c r="Q79" s="730"/>
      <c r="R79" s="708"/>
      <c r="S79" s="709"/>
      <c r="T79" s="709"/>
      <c r="U79" s="709"/>
      <c r="V79" s="710"/>
      <c r="W79" s="599"/>
      <c r="X79" s="600"/>
      <c r="Y79" s="600"/>
      <c r="Z79" s="601"/>
      <c r="AA79" s="602"/>
      <c r="AB79" s="581" t="str">
        <f t="shared" si="0"/>
        <v/>
      </c>
    </row>
    <row r="80" spans="2:28" ht="37.5" customHeight="1">
      <c r="B80" s="13">
        <f t="shared" si="2"/>
        <v>46</v>
      </c>
      <c r="C80" s="596"/>
      <c r="D80" s="597"/>
      <c r="E80" s="597"/>
      <c r="F80" s="597"/>
      <c r="G80" s="597"/>
      <c r="H80" s="597"/>
      <c r="I80" s="597"/>
      <c r="J80" s="597"/>
      <c r="K80" s="597"/>
      <c r="L80" s="598"/>
      <c r="M80" s="730"/>
      <c r="N80" s="730"/>
      <c r="O80" s="730"/>
      <c r="P80" s="730"/>
      <c r="Q80" s="730"/>
      <c r="R80" s="708"/>
      <c r="S80" s="709"/>
      <c r="T80" s="709"/>
      <c r="U80" s="709"/>
      <c r="V80" s="710"/>
      <c r="W80" s="599"/>
      <c r="X80" s="600"/>
      <c r="Y80" s="600"/>
      <c r="Z80" s="601"/>
      <c r="AA80" s="602"/>
      <c r="AB80" s="581" t="str">
        <f t="shared" si="0"/>
        <v/>
      </c>
    </row>
    <row r="81" spans="2:28" ht="37.5" customHeight="1">
      <c r="B81" s="13">
        <f t="shared" si="2"/>
        <v>47</v>
      </c>
      <c r="C81" s="596"/>
      <c r="D81" s="597"/>
      <c r="E81" s="597"/>
      <c r="F81" s="597"/>
      <c r="G81" s="597"/>
      <c r="H81" s="597"/>
      <c r="I81" s="597"/>
      <c r="J81" s="597"/>
      <c r="K81" s="597"/>
      <c r="L81" s="598"/>
      <c r="M81" s="730"/>
      <c r="N81" s="730"/>
      <c r="O81" s="730"/>
      <c r="P81" s="730"/>
      <c r="Q81" s="730"/>
      <c r="R81" s="708"/>
      <c r="S81" s="709"/>
      <c r="T81" s="709"/>
      <c r="U81" s="709"/>
      <c r="V81" s="710"/>
      <c r="W81" s="599"/>
      <c r="X81" s="600"/>
      <c r="Y81" s="600"/>
      <c r="Z81" s="601"/>
      <c r="AA81" s="602"/>
      <c r="AB81" s="581" t="str">
        <f t="shared" si="0"/>
        <v/>
      </c>
    </row>
    <row r="82" spans="2:28" ht="37.5" customHeight="1">
      <c r="B82" s="13">
        <f t="shared" si="2"/>
        <v>48</v>
      </c>
      <c r="C82" s="596"/>
      <c r="D82" s="597"/>
      <c r="E82" s="597"/>
      <c r="F82" s="597"/>
      <c r="G82" s="597"/>
      <c r="H82" s="597"/>
      <c r="I82" s="597"/>
      <c r="J82" s="597"/>
      <c r="K82" s="597"/>
      <c r="L82" s="598"/>
      <c r="M82" s="730"/>
      <c r="N82" s="730"/>
      <c r="O82" s="730"/>
      <c r="P82" s="730"/>
      <c r="Q82" s="730"/>
      <c r="R82" s="708"/>
      <c r="S82" s="709"/>
      <c r="T82" s="709"/>
      <c r="U82" s="709"/>
      <c r="V82" s="710"/>
      <c r="W82" s="599"/>
      <c r="X82" s="600"/>
      <c r="Y82" s="600"/>
      <c r="Z82" s="601"/>
      <c r="AA82" s="602"/>
      <c r="AB82" s="581" t="str">
        <f t="shared" si="0"/>
        <v/>
      </c>
    </row>
    <row r="83" spans="2:28" ht="37.5" customHeight="1">
      <c r="B83" s="13">
        <f t="shared" si="2"/>
        <v>49</v>
      </c>
      <c r="C83" s="596"/>
      <c r="D83" s="597"/>
      <c r="E83" s="597"/>
      <c r="F83" s="597"/>
      <c r="G83" s="597"/>
      <c r="H83" s="597"/>
      <c r="I83" s="597"/>
      <c r="J83" s="597"/>
      <c r="K83" s="597"/>
      <c r="L83" s="598"/>
      <c r="M83" s="730"/>
      <c r="N83" s="730"/>
      <c r="O83" s="730"/>
      <c r="P83" s="730"/>
      <c r="Q83" s="730"/>
      <c r="R83" s="708"/>
      <c r="S83" s="709"/>
      <c r="T83" s="709"/>
      <c r="U83" s="709"/>
      <c r="V83" s="710"/>
      <c r="W83" s="599"/>
      <c r="X83" s="600"/>
      <c r="Y83" s="600"/>
      <c r="Z83" s="601"/>
      <c r="AA83" s="602"/>
      <c r="AB83" s="581" t="str">
        <f t="shared" si="0"/>
        <v/>
      </c>
    </row>
    <row r="84" spans="2:28" ht="37.5" customHeight="1">
      <c r="B84" s="13">
        <f t="shared" si="2"/>
        <v>50</v>
      </c>
      <c r="C84" s="596"/>
      <c r="D84" s="597"/>
      <c r="E84" s="597"/>
      <c r="F84" s="597"/>
      <c r="G84" s="597"/>
      <c r="H84" s="597"/>
      <c r="I84" s="597"/>
      <c r="J84" s="597"/>
      <c r="K84" s="597"/>
      <c r="L84" s="598"/>
      <c r="M84" s="730"/>
      <c r="N84" s="730"/>
      <c r="O84" s="730"/>
      <c r="P84" s="730"/>
      <c r="Q84" s="730"/>
      <c r="R84" s="708"/>
      <c r="S84" s="709"/>
      <c r="T84" s="709"/>
      <c r="U84" s="709"/>
      <c r="V84" s="710"/>
      <c r="W84" s="599"/>
      <c r="X84" s="600"/>
      <c r="Y84" s="600"/>
      <c r="Z84" s="601"/>
      <c r="AA84" s="602"/>
      <c r="AB84" s="581" t="str">
        <f t="shared" si="0"/>
        <v/>
      </c>
    </row>
    <row r="85" spans="2:28" ht="37.5" customHeight="1">
      <c r="B85" s="13">
        <f t="shared" si="2"/>
        <v>51</v>
      </c>
      <c r="C85" s="596"/>
      <c r="D85" s="597"/>
      <c r="E85" s="597"/>
      <c r="F85" s="597"/>
      <c r="G85" s="597"/>
      <c r="H85" s="597"/>
      <c r="I85" s="597"/>
      <c r="J85" s="597"/>
      <c r="K85" s="597"/>
      <c r="L85" s="598"/>
      <c r="M85" s="730"/>
      <c r="N85" s="730"/>
      <c r="O85" s="730"/>
      <c r="P85" s="730"/>
      <c r="Q85" s="730"/>
      <c r="R85" s="708"/>
      <c r="S85" s="709"/>
      <c r="T85" s="709"/>
      <c r="U85" s="709"/>
      <c r="V85" s="710"/>
      <c r="W85" s="599"/>
      <c r="X85" s="600"/>
      <c r="Y85" s="600"/>
      <c r="Z85" s="601"/>
      <c r="AA85" s="602"/>
      <c r="AB85" s="581" t="str">
        <f t="shared" si="0"/>
        <v/>
      </c>
    </row>
    <row r="86" spans="2:28" ht="37.5" customHeight="1">
      <c r="B86" s="13">
        <f t="shared" si="2"/>
        <v>52</v>
      </c>
      <c r="C86" s="596"/>
      <c r="D86" s="597"/>
      <c r="E86" s="597"/>
      <c r="F86" s="597"/>
      <c r="G86" s="597"/>
      <c r="H86" s="597"/>
      <c r="I86" s="597"/>
      <c r="J86" s="597"/>
      <c r="K86" s="597"/>
      <c r="L86" s="598"/>
      <c r="M86" s="730"/>
      <c r="N86" s="730"/>
      <c r="O86" s="730"/>
      <c r="P86" s="730"/>
      <c r="Q86" s="730"/>
      <c r="R86" s="708"/>
      <c r="S86" s="709"/>
      <c r="T86" s="709"/>
      <c r="U86" s="709"/>
      <c r="V86" s="710"/>
      <c r="W86" s="599"/>
      <c r="X86" s="600"/>
      <c r="Y86" s="600"/>
      <c r="Z86" s="601"/>
      <c r="AA86" s="602"/>
      <c r="AB86" s="581" t="str">
        <f t="shared" si="0"/>
        <v/>
      </c>
    </row>
    <row r="87" spans="2:28" ht="37.5" customHeight="1">
      <c r="B87" s="13">
        <f t="shared" si="2"/>
        <v>53</v>
      </c>
      <c r="C87" s="596"/>
      <c r="D87" s="597"/>
      <c r="E87" s="597"/>
      <c r="F87" s="597"/>
      <c r="G87" s="597"/>
      <c r="H87" s="597"/>
      <c r="I87" s="597"/>
      <c r="J87" s="597"/>
      <c r="K87" s="597"/>
      <c r="L87" s="598"/>
      <c r="M87" s="730"/>
      <c r="N87" s="730"/>
      <c r="O87" s="730"/>
      <c r="P87" s="730"/>
      <c r="Q87" s="730"/>
      <c r="R87" s="708"/>
      <c r="S87" s="709"/>
      <c r="T87" s="709"/>
      <c r="U87" s="709"/>
      <c r="V87" s="710"/>
      <c r="W87" s="599"/>
      <c r="X87" s="600"/>
      <c r="Y87" s="600"/>
      <c r="Z87" s="601"/>
      <c r="AA87" s="602"/>
      <c r="AB87" s="581" t="str">
        <f t="shared" si="0"/>
        <v/>
      </c>
    </row>
    <row r="88" spans="2:28" ht="37.5" customHeight="1">
      <c r="B88" s="13">
        <f t="shared" si="2"/>
        <v>54</v>
      </c>
      <c r="C88" s="596"/>
      <c r="D88" s="597"/>
      <c r="E88" s="597"/>
      <c r="F88" s="597"/>
      <c r="G88" s="597"/>
      <c r="H88" s="597"/>
      <c r="I88" s="597"/>
      <c r="J88" s="597"/>
      <c r="K88" s="597"/>
      <c r="L88" s="598"/>
      <c r="M88" s="730"/>
      <c r="N88" s="730"/>
      <c r="O88" s="730"/>
      <c r="P88" s="730"/>
      <c r="Q88" s="730"/>
      <c r="R88" s="708"/>
      <c r="S88" s="709"/>
      <c r="T88" s="709"/>
      <c r="U88" s="709"/>
      <c r="V88" s="710"/>
      <c r="W88" s="599"/>
      <c r="X88" s="600"/>
      <c r="Y88" s="600"/>
      <c r="Z88" s="601"/>
      <c r="AA88" s="602"/>
      <c r="AB88" s="581" t="str">
        <f t="shared" si="0"/>
        <v/>
      </c>
    </row>
    <row r="89" spans="2:28" ht="37.5" customHeight="1">
      <c r="B89" s="13">
        <f t="shared" si="2"/>
        <v>55</v>
      </c>
      <c r="C89" s="596"/>
      <c r="D89" s="597"/>
      <c r="E89" s="597"/>
      <c r="F89" s="597"/>
      <c r="G89" s="597"/>
      <c r="H89" s="597"/>
      <c r="I89" s="597"/>
      <c r="J89" s="597"/>
      <c r="K89" s="597"/>
      <c r="L89" s="598"/>
      <c r="M89" s="730"/>
      <c r="N89" s="730"/>
      <c r="O89" s="730"/>
      <c r="P89" s="730"/>
      <c r="Q89" s="730"/>
      <c r="R89" s="708"/>
      <c r="S89" s="709"/>
      <c r="T89" s="709"/>
      <c r="U89" s="709"/>
      <c r="V89" s="710"/>
      <c r="W89" s="599"/>
      <c r="X89" s="600"/>
      <c r="Y89" s="600"/>
      <c r="Z89" s="601"/>
      <c r="AA89" s="602"/>
      <c r="AB89" s="581" t="str">
        <f t="shared" si="0"/>
        <v/>
      </c>
    </row>
    <row r="90" spans="2:28" ht="37.5" customHeight="1">
      <c r="B90" s="13">
        <f t="shared" si="2"/>
        <v>56</v>
      </c>
      <c r="C90" s="596"/>
      <c r="D90" s="597"/>
      <c r="E90" s="597"/>
      <c r="F90" s="597"/>
      <c r="G90" s="597"/>
      <c r="H90" s="597"/>
      <c r="I90" s="597"/>
      <c r="J90" s="597"/>
      <c r="K90" s="597"/>
      <c r="L90" s="598"/>
      <c r="M90" s="730"/>
      <c r="N90" s="730"/>
      <c r="O90" s="730"/>
      <c r="P90" s="730"/>
      <c r="Q90" s="730"/>
      <c r="R90" s="708"/>
      <c r="S90" s="709"/>
      <c r="T90" s="709"/>
      <c r="U90" s="709"/>
      <c r="V90" s="710"/>
      <c r="W90" s="599"/>
      <c r="X90" s="600"/>
      <c r="Y90" s="600"/>
      <c r="Z90" s="601"/>
      <c r="AA90" s="602"/>
      <c r="AB90" s="581" t="str">
        <f t="shared" si="0"/>
        <v/>
      </c>
    </row>
    <row r="91" spans="2:28" ht="37.5" customHeight="1">
      <c r="B91" s="13">
        <f t="shared" si="2"/>
        <v>57</v>
      </c>
      <c r="C91" s="596"/>
      <c r="D91" s="597"/>
      <c r="E91" s="597"/>
      <c r="F91" s="597"/>
      <c r="G91" s="597"/>
      <c r="H91" s="597"/>
      <c r="I91" s="597"/>
      <c r="J91" s="597"/>
      <c r="K91" s="597"/>
      <c r="L91" s="598"/>
      <c r="M91" s="730"/>
      <c r="N91" s="730"/>
      <c r="O91" s="730"/>
      <c r="P91" s="730"/>
      <c r="Q91" s="730"/>
      <c r="R91" s="708"/>
      <c r="S91" s="709"/>
      <c r="T91" s="709"/>
      <c r="U91" s="709"/>
      <c r="V91" s="710"/>
      <c r="W91" s="599"/>
      <c r="X91" s="600"/>
      <c r="Y91" s="600"/>
      <c r="Z91" s="601"/>
      <c r="AA91" s="602"/>
      <c r="AB91" s="581" t="str">
        <f t="shared" si="0"/>
        <v/>
      </c>
    </row>
    <row r="92" spans="2:28" ht="37.5" customHeight="1">
      <c r="B92" s="13">
        <f t="shared" si="2"/>
        <v>58</v>
      </c>
      <c r="C92" s="596"/>
      <c r="D92" s="597"/>
      <c r="E92" s="597"/>
      <c r="F92" s="597"/>
      <c r="G92" s="597"/>
      <c r="H92" s="597"/>
      <c r="I92" s="597"/>
      <c r="J92" s="597"/>
      <c r="K92" s="597"/>
      <c r="L92" s="598"/>
      <c r="M92" s="730"/>
      <c r="N92" s="730"/>
      <c r="O92" s="730"/>
      <c r="P92" s="730"/>
      <c r="Q92" s="730"/>
      <c r="R92" s="708"/>
      <c r="S92" s="709"/>
      <c r="T92" s="709"/>
      <c r="U92" s="709"/>
      <c r="V92" s="710"/>
      <c r="W92" s="599"/>
      <c r="X92" s="600"/>
      <c r="Y92" s="600"/>
      <c r="Z92" s="601"/>
      <c r="AA92" s="602"/>
      <c r="AB92" s="581" t="str">
        <f t="shared" si="0"/>
        <v/>
      </c>
    </row>
    <row r="93" spans="2:28" ht="37.5" customHeight="1">
      <c r="B93" s="13">
        <f t="shared" si="2"/>
        <v>59</v>
      </c>
      <c r="C93" s="596"/>
      <c r="D93" s="597"/>
      <c r="E93" s="597"/>
      <c r="F93" s="597"/>
      <c r="G93" s="597"/>
      <c r="H93" s="597"/>
      <c r="I93" s="597"/>
      <c r="J93" s="597"/>
      <c r="K93" s="597"/>
      <c r="L93" s="598"/>
      <c r="M93" s="730"/>
      <c r="N93" s="730"/>
      <c r="O93" s="730"/>
      <c r="P93" s="730"/>
      <c r="Q93" s="730"/>
      <c r="R93" s="708"/>
      <c r="S93" s="709"/>
      <c r="T93" s="709"/>
      <c r="U93" s="709"/>
      <c r="V93" s="710"/>
      <c r="W93" s="599"/>
      <c r="X93" s="600"/>
      <c r="Y93" s="600"/>
      <c r="Z93" s="601"/>
      <c r="AA93" s="602"/>
      <c r="AB93" s="581" t="str">
        <f t="shared" si="0"/>
        <v/>
      </c>
    </row>
    <row r="94" spans="2:28" ht="37.5" customHeight="1">
      <c r="B94" s="13">
        <f t="shared" si="2"/>
        <v>60</v>
      </c>
      <c r="C94" s="596"/>
      <c r="D94" s="597"/>
      <c r="E94" s="597"/>
      <c r="F94" s="597"/>
      <c r="G94" s="597"/>
      <c r="H94" s="597"/>
      <c r="I94" s="597"/>
      <c r="J94" s="597"/>
      <c r="K94" s="597"/>
      <c r="L94" s="598"/>
      <c r="M94" s="730"/>
      <c r="N94" s="730"/>
      <c r="O94" s="730"/>
      <c r="P94" s="730"/>
      <c r="Q94" s="730"/>
      <c r="R94" s="708"/>
      <c r="S94" s="709"/>
      <c r="T94" s="709"/>
      <c r="U94" s="709"/>
      <c r="V94" s="710"/>
      <c r="W94" s="599"/>
      <c r="X94" s="600"/>
      <c r="Y94" s="600"/>
      <c r="Z94" s="601"/>
      <c r="AA94" s="602"/>
      <c r="AB94" s="581" t="str">
        <f t="shared" si="0"/>
        <v/>
      </c>
    </row>
    <row r="95" spans="2:28" ht="37.5" customHeight="1">
      <c r="B95" s="13">
        <f t="shared" si="2"/>
        <v>61</v>
      </c>
      <c r="C95" s="596"/>
      <c r="D95" s="597"/>
      <c r="E95" s="597"/>
      <c r="F95" s="597"/>
      <c r="G95" s="597"/>
      <c r="H95" s="597"/>
      <c r="I95" s="597"/>
      <c r="J95" s="597"/>
      <c r="K95" s="597"/>
      <c r="L95" s="598"/>
      <c r="M95" s="730"/>
      <c r="N95" s="730"/>
      <c r="O95" s="730"/>
      <c r="P95" s="730"/>
      <c r="Q95" s="730"/>
      <c r="R95" s="708"/>
      <c r="S95" s="709"/>
      <c r="T95" s="709"/>
      <c r="U95" s="709"/>
      <c r="V95" s="710"/>
      <c r="W95" s="599"/>
      <c r="X95" s="600"/>
      <c r="Y95" s="600"/>
      <c r="Z95" s="601"/>
      <c r="AA95" s="602"/>
      <c r="AB95" s="581" t="str">
        <f t="shared" si="0"/>
        <v/>
      </c>
    </row>
    <row r="96" spans="2:28" ht="37.5" customHeight="1">
      <c r="B96" s="13">
        <f t="shared" si="2"/>
        <v>62</v>
      </c>
      <c r="C96" s="596"/>
      <c r="D96" s="597"/>
      <c r="E96" s="597"/>
      <c r="F96" s="597"/>
      <c r="G96" s="597"/>
      <c r="H96" s="597"/>
      <c r="I96" s="597"/>
      <c r="J96" s="597"/>
      <c r="K96" s="597"/>
      <c r="L96" s="598"/>
      <c r="M96" s="730"/>
      <c r="N96" s="730"/>
      <c r="O96" s="730"/>
      <c r="P96" s="730"/>
      <c r="Q96" s="730"/>
      <c r="R96" s="708"/>
      <c r="S96" s="709"/>
      <c r="T96" s="709"/>
      <c r="U96" s="709"/>
      <c r="V96" s="710"/>
      <c r="W96" s="599"/>
      <c r="X96" s="600"/>
      <c r="Y96" s="600"/>
      <c r="Z96" s="601"/>
      <c r="AA96" s="602"/>
      <c r="AB96" s="581" t="str">
        <f t="shared" si="0"/>
        <v/>
      </c>
    </row>
    <row r="97" spans="2:28" ht="37.5" customHeight="1">
      <c r="B97" s="13">
        <f t="shared" si="2"/>
        <v>63</v>
      </c>
      <c r="C97" s="596"/>
      <c r="D97" s="597"/>
      <c r="E97" s="597"/>
      <c r="F97" s="597"/>
      <c r="G97" s="597"/>
      <c r="H97" s="597"/>
      <c r="I97" s="597"/>
      <c r="J97" s="597"/>
      <c r="K97" s="597"/>
      <c r="L97" s="598"/>
      <c r="M97" s="730"/>
      <c r="N97" s="730"/>
      <c r="O97" s="730"/>
      <c r="P97" s="730"/>
      <c r="Q97" s="730"/>
      <c r="R97" s="708"/>
      <c r="S97" s="709"/>
      <c r="T97" s="709"/>
      <c r="U97" s="709"/>
      <c r="V97" s="710"/>
      <c r="W97" s="599"/>
      <c r="X97" s="600"/>
      <c r="Y97" s="600"/>
      <c r="Z97" s="601"/>
      <c r="AA97" s="602"/>
      <c r="AB97" s="581" t="str">
        <f t="shared" si="0"/>
        <v/>
      </c>
    </row>
    <row r="98" spans="2:28" ht="37.5" customHeight="1">
      <c r="B98" s="13">
        <f t="shared" si="2"/>
        <v>64</v>
      </c>
      <c r="C98" s="596"/>
      <c r="D98" s="597"/>
      <c r="E98" s="597"/>
      <c r="F98" s="597"/>
      <c r="G98" s="597"/>
      <c r="H98" s="597"/>
      <c r="I98" s="597"/>
      <c r="J98" s="597"/>
      <c r="K98" s="597"/>
      <c r="L98" s="598"/>
      <c r="M98" s="730"/>
      <c r="N98" s="730"/>
      <c r="O98" s="730"/>
      <c r="P98" s="730"/>
      <c r="Q98" s="730"/>
      <c r="R98" s="708"/>
      <c r="S98" s="709"/>
      <c r="T98" s="709"/>
      <c r="U98" s="709"/>
      <c r="V98" s="710"/>
      <c r="W98" s="599"/>
      <c r="X98" s="600"/>
      <c r="Y98" s="600"/>
      <c r="Z98" s="601"/>
      <c r="AA98" s="602"/>
      <c r="AB98" s="581" t="str">
        <f t="shared" si="0"/>
        <v/>
      </c>
    </row>
    <row r="99" spans="2:28" ht="37.5" customHeight="1">
      <c r="B99" s="13">
        <f t="shared" si="2"/>
        <v>65</v>
      </c>
      <c r="C99" s="596"/>
      <c r="D99" s="597"/>
      <c r="E99" s="597"/>
      <c r="F99" s="597"/>
      <c r="G99" s="597"/>
      <c r="H99" s="597"/>
      <c r="I99" s="597"/>
      <c r="J99" s="597"/>
      <c r="K99" s="597"/>
      <c r="L99" s="598"/>
      <c r="M99" s="730"/>
      <c r="N99" s="730"/>
      <c r="O99" s="730"/>
      <c r="P99" s="730"/>
      <c r="Q99" s="730"/>
      <c r="R99" s="708"/>
      <c r="S99" s="709"/>
      <c r="T99" s="709"/>
      <c r="U99" s="709"/>
      <c r="V99" s="710"/>
      <c r="W99" s="599"/>
      <c r="X99" s="600"/>
      <c r="Y99" s="600"/>
      <c r="Z99" s="601"/>
      <c r="AA99" s="602"/>
      <c r="AB99" s="581" t="str">
        <f t="shared" si="0"/>
        <v/>
      </c>
    </row>
    <row r="100" spans="2:28" ht="37.5" customHeight="1">
      <c r="B100" s="13">
        <f t="shared" si="2"/>
        <v>66</v>
      </c>
      <c r="C100" s="596"/>
      <c r="D100" s="597"/>
      <c r="E100" s="597"/>
      <c r="F100" s="597"/>
      <c r="G100" s="597"/>
      <c r="H100" s="597"/>
      <c r="I100" s="597"/>
      <c r="J100" s="597"/>
      <c r="K100" s="597"/>
      <c r="L100" s="598"/>
      <c r="M100" s="730"/>
      <c r="N100" s="730"/>
      <c r="O100" s="730"/>
      <c r="P100" s="730"/>
      <c r="Q100" s="730"/>
      <c r="R100" s="708"/>
      <c r="S100" s="709"/>
      <c r="T100" s="709"/>
      <c r="U100" s="709"/>
      <c r="V100" s="710"/>
      <c r="W100" s="599"/>
      <c r="X100" s="600"/>
      <c r="Y100" s="600"/>
      <c r="Z100" s="601"/>
      <c r="AA100" s="602"/>
      <c r="AB100" s="581" t="str">
        <f t="shared" ref="AB100:AB134" si="3">IF(Z100="","",Z100-AA100)</f>
        <v/>
      </c>
    </row>
    <row r="101" spans="2:28" ht="37.5" customHeight="1">
      <c r="B101" s="13">
        <f t="shared" ref="B101:B126" si="4">B100+1</f>
        <v>67</v>
      </c>
      <c r="C101" s="596"/>
      <c r="D101" s="597"/>
      <c r="E101" s="597"/>
      <c r="F101" s="597"/>
      <c r="G101" s="597"/>
      <c r="H101" s="597"/>
      <c r="I101" s="597"/>
      <c r="J101" s="597"/>
      <c r="K101" s="597"/>
      <c r="L101" s="598"/>
      <c r="M101" s="730"/>
      <c r="N101" s="730"/>
      <c r="O101" s="730"/>
      <c r="P101" s="730"/>
      <c r="Q101" s="730"/>
      <c r="R101" s="708"/>
      <c r="S101" s="709"/>
      <c r="T101" s="709"/>
      <c r="U101" s="709"/>
      <c r="V101" s="710"/>
      <c r="W101" s="599"/>
      <c r="X101" s="600"/>
      <c r="Y101" s="600"/>
      <c r="Z101" s="601"/>
      <c r="AA101" s="602"/>
      <c r="AB101" s="581" t="str">
        <f t="shared" si="3"/>
        <v/>
      </c>
    </row>
    <row r="102" spans="2:28" ht="37.5" customHeight="1">
      <c r="B102" s="13">
        <f t="shared" si="4"/>
        <v>68</v>
      </c>
      <c r="C102" s="596"/>
      <c r="D102" s="597"/>
      <c r="E102" s="597"/>
      <c r="F102" s="597"/>
      <c r="G102" s="597"/>
      <c r="H102" s="597"/>
      <c r="I102" s="597"/>
      <c r="J102" s="597"/>
      <c r="K102" s="597"/>
      <c r="L102" s="598"/>
      <c r="M102" s="730"/>
      <c r="N102" s="730"/>
      <c r="O102" s="730"/>
      <c r="P102" s="730"/>
      <c r="Q102" s="730"/>
      <c r="R102" s="708"/>
      <c r="S102" s="709"/>
      <c r="T102" s="709"/>
      <c r="U102" s="709"/>
      <c r="V102" s="710"/>
      <c r="W102" s="599"/>
      <c r="X102" s="600"/>
      <c r="Y102" s="600"/>
      <c r="Z102" s="601"/>
      <c r="AA102" s="602"/>
      <c r="AB102" s="581" t="str">
        <f t="shared" si="3"/>
        <v/>
      </c>
    </row>
    <row r="103" spans="2:28" ht="37.5" customHeight="1">
      <c r="B103" s="13">
        <f t="shared" si="4"/>
        <v>69</v>
      </c>
      <c r="C103" s="596"/>
      <c r="D103" s="597"/>
      <c r="E103" s="597"/>
      <c r="F103" s="597"/>
      <c r="G103" s="597"/>
      <c r="H103" s="597"/>
      <c r="I103" s="597"/>
      <c r="J103" s="597"/>
      <c r="K103" s="597"/>
      <c r="L103" s="598"/>
      <c r="M103" s="730"/>
      <c r="N103" s="730"/>
      <c r="O103" s="730"/>
      <c r="P103" s="730"/>
      <c r="Q103" s="730"/>
      <c r="R103" s="708"/>
      <c r="S103" s="709"/>
      <c r="T103" s="709"/>
      <c r="U103" s="709"/>
      <c r="V103" s="710"/>
      <c r="W103" s="599"/>
      <c r="X103" s="600"/>
      <c r="Y103" s="600"/>
      <c r="Z103" s="601"/>
      <c r="AA103" s="602"/>
      <c r="AB103" s="581" t="str">
        <f t="shared" si="3"/>
        <v/>
      </c>
    </row>
    <row r="104" spans="2:28" ht="37.5" customHeight="1">
      <c r="B104" s="13">
        <f t="shared" si="4"/>
        <v>70</v>
      </c>
      <c r="C104" s="596"/>
      <c r="D104" s="597"/>
      <c r="E104" s="597"/>
      <c r="F104" s="597"/>
      <c r="G104" s="597"/>
      <c r="H104" s="597"/>
      <c r="I104" s="597"/>
      <c r="J104" s="597"/>
      <c r="K104" s="597"/>
      <c r="L104" s="598"/>
      <c r="M104" s="730"/>
      <c r="N104" s="730"/>
      <c r="O104" s="730"/>
      <c r="P104" s="730"/>
      <c r="Q104" s="730"/>
      <c r="R104" s="708"/>
      <c r="S104" s="709"/>
      <c r="T104" s="709"/>
      <c r="U104" s="709"/>
      <c r="V104" s="710"/>
      <c r="W104" s="599"/>
      <c r="X104" s="600"/>
      <c r="Y104" s="600"/>
      <c r="Z104" s="601"/>
      <c r="AA104" s="602"/>
      <c r="AB104" s="581" t="str">
        <f t="shared" si="3"/>
        <v/>
      </c>
    </row>
    <row r="105" spans="2:28" ht="37.5" customHeight="1">
      <c r="B105" s="13">
        <f t="shared" si="4"/>
        <v>71</v>
      </c>
      <c r="C105" s="596"/>
      <c r="D105" s="597"/>
      <c r="E105" s="597"/>
      <c r="F105" s="597"/>
      <c r="G105" s="597"/>
      <c r="H105" s="597"/>
      <c r="I105" s="597"/>
      <c r="J105" s="597"/>
      <c r="K105" s="597"/>
      <c r="L105" s="598"/>
      <c r="M105" s="730"/>
      <c r="N105" s="730"/>
      <c r="O105" s="730"/>
      <c r="P105" s="730"/>
      <c r="Q105" s="730"/>
      <c r="R105" s="708"/>
      <c r="S105" s="709"/>
      <c r="T105" s="709"/>
      <c r="U105" s="709"/>
      <c r="V105" s="710"/>
      <c r="W105" s="599"/>
      <c r="X105" s="600"/>
      <c r="Y105" s="600"/>
      <c r="Z105" s="601"/>
      <c r="AA105" s="602"/>
      <c r="AB105" s="581" t="str">
        <f t="shared" si="3"/>
        <v/>
      </c>
    </row>
    <row r="106" spans="2:28" ht="37.5" customHeight="1">
      <c r="B106" s="13">
        <f t="shared" si="4"/>
        <v>72</v>
      </c>
      <c r="C106" s="596"/>
      <c r="D106" s="597"/>
      <c r="E106" s="597"/>
      <c r="F106" s="597"/>
      <c r="G106" s="597"/>
      <c r="H106" s="597"/>
      <c r="I106" s="597"/>
      <c r="J106" s="597"/>
      <c r="K106" s="597"/>
      <c r="L106" s="598"/>
      <c r="M106" s="730"/>
      <c r="N106" s="730"/>
      <c r="O106" s="730"/>
      <c r="P106" s="730"/>
      <c r="Q106" s="730"/>
      <c r="R106" s="708"/>
      <c r="S106" s="709"/>
      <c r="T106" s="709"/>
      <c r="U106" s="709"/>
      <c r="V106" s="710"/>
      <c r="W106" s="599"/>
      <c r="X106" s="600"/>
      <c r="Y106" s="600"/>
      <c r="Z106" s="601"/>
      <c r="AA106" s="602"/>
      <c r="AB106" s="581" t="str">
        <f t="shared" si="3"/>
        <v/>
      </c>
    </row>
    <row r="107" spans="2:28" ht="37.5" customHeight="1">
      <c r="B107" s="13">
        <f t="shared" si="4"/>
        <v>73</v>
      </c>
      <c r="C107" s="596"/>
      <c r="D107" s="597"/>
      <c r="E107" s="597"/>
      <c r="F107" s="597"/>
      <c r="G107" s="597"/>
      <c r="H107" s="597"/>
      <c r="I107" s="597"/>
      <c r="J107" s="597"/>
      <c r="K107" s="597"/>
      <c r="L107" s="598"/>
      <c r="M107" s="730"/>
      <c r="N107" s="730"/>
      <c r="O107" s="730"/>
      <c r="P107" s="730"/>
      <c r="Q107" s="730"/>
      <c r="R107" s="708"/>
      <c r="S107" s="709"/>
      <c r="T107" s="709"/>
      <c r="U107" s="709"/>
      <c r="V107" s="710"/>
      <c r="W107" s="599"/>
      <c r="X107" s="600"/>
      <c r="Y107" s="600"/>
      <c r="Z107" s="601"/>
      <c r="AA107" s="602"/>
      <c r="AB107" s="581" t="str">
        <f t="shared" si="3"/>
        <v/>
      </c>
    </row>
    <row r="108" spans="2:28" ht="37.5" customHeight="1">
      <c r="B108" s="13">
        <f t="shared" si="4"/>
        <v>74</v>
      </c>
      <c r="C108" s="596"/>
      <c r="D108" s="597"/>
      <c r="E108" s="597"/>
      <c r="F108" s="597"/>
      <c r="G108" s="597"/>
      <c r="H108" s="597"/>
      <c r="I108" s="597"/>
      <c r="J108" s="597"/>
      <c r="K108" s="597"/>
      <c r="L108" s="598"/>
      <c r="M108" s="730"/>
      <c r="N108" s="730"/>
      <c r="O108" s="730"/>
      <c r="P108" s="730"/>
      <c r="Q108" s="730"/>
      <c r="R108" s="708"/>
      <c r="S108" s="709"/>
      <c r="T108" s="709"/>
      <c r="U108" s="709"/>
      <c r="V108" s="710"/>
      <c r="W108" s="599"/>
      <c r="X108" s="600"/>
      <c r="Y108" s="600"/>
      <c r="Z108" s="601"/>
      <c r="AA108" s="602"/>
      <c r="AB108" s="581" t="str">
        <f t="shared" si="3"/>
        <v/>
      </c>
    </row>
    <row r="109" spans="2:28" ht="37.5" customHeight="1">
      <c r="B109" s="13">
        <f t="shared" si="4"/>
        <v>75</v>
      </c>
      <c r="C109" s="596"/>
      <c r="D109" s="597"/>
      <c r="E109" s="597"/>
      <c r="F109" s="597"/>
      <c r="G109" s="597"/>
      <c r="H109" s="597"/>
      <c r="I109" s="597"/>
      <c r="J109" s="597"/>
      <c r="K109" s="597"/>
      <c r="L109" s="598"/>
      <c r="M109" s="730"/>
      <c r="N109" s="730"/>
      <c r="O109" s="730"/>
      <c r="P109" s="730"/>
      <c r="Q109" s="730"/>
      <c r="R109" s="708"/>
      <c r="S109" s="709"/>
      <c r="T109" s="709"/>
      <c r="U109" s="709"/>
      <c r="V109" s="710"/>
      <c r="W109" s="599"/>
      <c r="X109" s="600"/>
      <c r="Y109" s="600"/>
      <c r="Z109" s="601"/>
      <c r="AA109" s="602"/>
      <c r="AB109" s="581" t="str">
        <f t="shared" si="3"/>
        <v/>
      </c>
    </row>
    <row r="110" spans="2:28" ht="37.5" customHeight="1">
      <c r="B110" s="13">
        <f t="shared" si="4"/>
        <v>76</v>
      </c>
      <c r="C110" s="596"/>
      <c r="D110" s="597"/>
      <c r="E110" s="597"/>
      <c r="F110" s="597"/>
      <c r="G110" s="597"/>
      <c r="H110" s="597"/>
      <c r="I110" s="597"/>
      <c r="J110" s="597"/>
      <c r="K110" s="597"/>
      <c r="L110" s="598"/>
      <c r="M110" s="730"/>
      <c r="N110" s="730"/>
      <c r="O110" s="730"/>
      <c r="P110" s="730"/>
      <c r="Q110" s="730"/>
      <c r="R110" s="708"/>
      <c r="S110" s="709"/>
      <c r="T110" s="709"/>
      <c r="U110" s="709"/>
      <c r="V110" s="710"/>
      <c r="W110" s="599"/>
      <c r="X110" s="600"/>
      <c r="Y110" s="600"/>
      <c r="Z110" s="601"/>
      <c r="AA110" s="602"/>
      <c r="AB110" s="581" t="str">
        <f t="shared" si="3"/>
        <v/>
      </c>
    </row>
    <row r="111" spans="2:28" ht="37.5" customHeight="1">
      <c r="B111" s="13">
        <f t="shared" si="4"/>
        <v>77</v>
      </c>
      <c r="C111" s="596"/>
      <c r="D111" s="597"/>
      <c r="E111" s="597"/>
      <c r="F111" s="597"/>
      <c r="G111" s="597"/>
      <c r="H111" s="597"/>
      <c r="I111" s="597"/>
      <c r="J111" s="597"/>
      <c r="K111" s="597"/>
      <c r="L111" s="598"/>
      <c r="M111" s="730"/>
      <c r="N111" s="730"/>
      <c r="O111" s="730"/>
      <c r="P111" s="730"/>
      <c r="Q111" s="730"/>
      <c r="R111" s="708"/>
      <c r="S111" s="709"/>
      <c r="T111" s="709"/>
      <c r="U111" s="709"/>
      <c r="V111" s="710"/>
      <c r="W111" s="599"/>
      <c r="X111" s="600"/>
      <c r="Y111" s="600"/>
      <c r="Z111" s="601"/>
      <c r="AA111" s="602"/>
      <c r="AB111" s="581" t="str">
        <f t="shared" si="3"/>
        <v/>
      </c>
    </row>
    <row r="112" spans="2:28" ht="37.5" customHeight="1">
      <c r="B112" s="13">
        <f t="shared" si="4"/>
        <v>78</v>
      </c>
      <c r="C112" s="596"/>
      <c r="D112" s="597"/>
      <c r="E112" s="597"/>
      <c r="F112" s="597"/>
      <c r="G112" s="597"/>
      <c r="H112" s="597"/>
      <c r="I112" s="597"/>
      <c r="J112" s="597"/>
      <c r="K112" s="597"/>
      <c r="L112" s="598"/>
      <c r="M112" s="730"/>
      <c r="N112" s="730"/>
      <c r="O112" s="730"/>
      <c r="P112" s="730"/>
      <c r="Q112" s="730"/>
      <c r="R112" s="708"/>
      <c r="S112" s="709"/>
      <c r="T112" s="709"/>
      <c r="U112" s="709"/>
      <c r="V112" s="710"/>
      <c r="W112" s="599"/>
      <c r="X112" s="600"/>
      <c r="Y112" s="600"/>
      <c r="Z112" s="601"/>
      <c r="AA112" s="602"/>
      <c r="AB112" s="581" t="str">
        <f t="shared" si="3"/>
        <v/>
      </c>
    </row>
    <row r="113" spans="2:28" ht="37.5" customHeight="1">
      <c r="B113" s="13">
        <f t="shared" si="4"/>
        <v>79</v>
      </c>
      <c r="C113" s="596"/>
      <c r="D113" s="597"/>
      <c r="E113" s="597"/>
      <c r="F113" s="597"/>
      <c r="G113" s="597"/>
      <c r="H113" s="597"/>
      <c r="I113" s="597"/>
      <c r="J113" s="597"/>
      <c r="K113" s="597"/>
      <c r="L113" s="598"/>
      <c r="M113" s="730"/>
      <c r="N113" s="730"/>
      <c r="O113" s="730"/>
      <c r="P113" s="730"/>
      <c r="Q113" s="730"/>
      <c r="R113" s="708"/>
      <c r="S113" s="709"/>
      <c r="T113" s="709"/>
      <c r="U113" s="709"/>
      <c r="V113" s="710"/>
      <c r="W113" s="599"/>
      <c r="X113" s="600"/>
      <c r="Y113" s="600"/>
      <c r="Z113" s="601"/>
      <c r="AA113" s="602"/>
      <c r="AB113" s="581" t="str">
        <f t="shared" si="3"/>
        <v/>
      </c>
    </row>
    <row r="114" spans="2:28" ht="37.5" customHeight="1">
      <c r="B114" s="13">
        <f t="shared" si="4"/>
        <v>80</v>
      </c>
      <c r="C114" s="596"/>
      <c r="D114" s="597"/>
      <c r="E114" s="597"/>
      <c r="F114" s="597"/>
      <c r="G114" s="597"/>
      <c r="H114" s="597"/>
      <c r="I114" s="597"/>
      <c r="J114" s="597"/>
      <c r="K114" s="597"/>
      <c r="L114" s="598"/>
      <c r="M114" s="730"/>
      <c r="N114" s="730"/>
      <c r="O114" s="730"/>
      <c r="P114" s="730"/>
      <c r="Q114" s="730"/>
      <c r="R114" s="708"/>
      <c r="S114" s="709"/>
      <c r="T114" s="709"/>
      <c r="U114" s="709"/>
      <c r="V114" s="710"/>
      <c r="W114" s="599"/>
      <c r="X114" s="600"/>
      <c r="Y114" s="600"/>
      <c r="Z114" s="601"/>
      <c r="AA114" s="602"/>
      <c r="AB114" s="581" t="str">
        <f t="shared" si="3"/>
        <v/>
      </c>
    </row>
    <row r="115" spans="2:28" ht="37.5" customHeight="1">
      <c r="B115" s="13">
        <f t="shared" si="4"/>
        <v>81</v>
      </c>
      <c r="C115" s="596"/>
      <c r="D115" s="597"/>
      <c r="E115" s="597"/>
      <c r="F115" s="597"/>
      <c r="G115" s="597"/>
      <c r="H115" s="597"/>
      <c r="I115" s="597"/>
      <c r="J115" s="597"/>
      <c r="K115" s="597"/>
      <c r="L115" s="598"/>
      <c r="M115" s="730"/>
      <c r="N115" s="730"/>
      <c r="O115" s="730"/>
      <c r="P115" s="730"/>
      <c r="Q115" s="730"/>
      <c r="R115" s="708"/>
      <c r="S115" s="709"/>
      <c r="T115" s="709"/>
      <c r="U115" s="709"/>
      <c r="V115" s="710"/>
      <c r="W115" s="599"/>
      <c r="X115" s="600"/>
      <c r="Y115" s="600"/>
      <c r="Z115" s="601"/>
      <c r="AA115" s="602"/>
      <c r="AB115" s="581" t="str">
        <f t="shared" si="3"/>
        <v/>
      </c>
    </row>
    <row r="116" spans="2:28" ht="37.5" customHeight="1">
      <c r="B116" s="13">
        <f t="shared" si="4"/>
        <v>82</v>
      </c>
      <c r="C116" s="596"/>
      <c r="D116" s="597"/>
      <c r="E116" s="597"/>
      <c r="F116" s="597"/>
      <c r="G116" s="597"/>
      <c r="H116" s="597"/>
      <c r="I116" s="597"/>
      <c r="J116" s="597"/>
      <c r="K116" s="597"/>
      <c r="L116" s="598"/>
      <c r="M116" s="730"/>
      <c r="N116" s="730"/>
      <c r="O116" s="730"/>
      <c r="P116" s="730"/>
      <c r="Q116" s="730"/>
      <c r="R116" s="708"/>
      <c r="S116" s="709"/>
      <c r="T116" s="709"/>
      <c r="U116" s="709"/>
      <c r="V116" s="710"/>
      <c r="W116" s="599"/>
      <c r="X116" s="600"/>
      <c r="Y116" s="600"/>
      <c r="Z116" s="601"/>
      <c r="AA116" s="602"/>
      <c r="AB116" s="581" t="str">
        <f t="shared" si="3"/>
        <v/>
      </c>
    </row>
    <row r="117" spans="2:28" ht="37.5" customHeight="1">
      <c r="B117" s="13">
        <f t="shared" si="4"/>
        <v>83</v>
      </c>
      <c r="C117" s="596"/>
      <c r="D117" s="597"/>
      <c r="E117" s="597"/>
      <c r="F117" s="597"/>
      <c r="G117" s="597"/>
      <c r="H117" s="597"/>
      <c r="I117" s="597"/>
      <c r="J117" s="597"/>
      <c r="K117" s="597"/>
      <c r="L117" s="598"/>
      <c r="M117" s="730"/>
      <c r="N117" s="730"/>
      <c r="O117" s="730"/>
      <c r="P117" s="730"/>
      <c r="Q117" s="730"/>
      <c r="R117" s="708"/>
      <c r="S117" s="709"/>
      <c r="T117" s="709"/>
      <c r="U117" s="709"/>
      <c r="V117" s="710"/>
      <c r="W117" s="599"/>
      <c r="X117" s="600"/>
      <c r="Y117" s="600"/>
      <c r="Z117" s="601"/>
      <c r="AA117" s="602"/>
      <c r="AB117" s="581" t="str">
        <f t="shared" si="3"/>
        <v/>
      </c>
    </row>
    <row r="118" spans="2:28" ht="37.5" customHeight="1">
      <c r="B118" s="13">
        <f t="shared" si="4"/>
        <v>84</v>
      </c>
      <c r="C118" s="596"/>
      <c r="D118" s="597"/>
      <c r="E118" s="597"/>
      <c r="F118" s="597"/>
      <c r="G118" s="597"/>
      <c r="H118" s="597"/>
      <c r="I118" s="597"/>
      <c r="J118" s="597"/>
      <c r="K118" s="597"/>
      <c r="L118" s="598"/>
      <c r="M118" s="730"/>
      <c r="N118" s="730"/>
      <c r="O118" s="730"/>
      <c r="P118" s="730"/>
      <c r="Q118" s="730"/>
      <c r="R118" s="708"/>
      <c r="S118" s="709"/>
      <c r="T118" s="709"/>
      <c r="U118" s="709"/>
      <c r="V118" s="710"/>
      <c r="W118" s="599"/>
      <c r="X118" s="600"/>
      <c r="Y118" s="600"/>
      <c r="Z118" s="601"/>
      <c r="AA118" s="602"/>
      <c r="AB118" s="581" t="str">
        <f t="shared" si="3"/>
        <v/>
      </c>
    </row>
    <row r="119" spans="2:28" ht="37.5" customHeight="1">
      <c r="B119" s="13">
        <f t="shared" si="4"/>
        <v>85</v>
      </c>
      <c r="C119" s="596"/>
      <c r="D119" s="597"/>
      <c r="E119" s="597"/>
      <c r="F119" s="597"/>
      <c r="G119" s="597"/>
      <c r="H119" s="597"/>
      <c r="I119" s="597"/>
      <c r="J119" s="597"/>
      <c r="K119" s="597"/>
      <c r="L119" s="598"/>
      <c r="M119" s="730"/>
      <c r="N119" s="730"/>
      <c r="O119" s="730"/>
      <c r="P119" s="730"/>
      <c r="Q119" s="730"/>
      <c r="R119" s="708"/>
      <c r="S119" s="709"/>
      <c r="T119" s="709"/>
      <c r="U119" s="709"/>
      <c r="V119" s="710"/>
      <c r="W119" s="599"/>
      <c r="X119" s="600"/>
      <c r="Y119" s="600"/>
      <c r="Z119" s="601"/>
      <c r="AA119" s="602"/>
      <c r="AB119" s="581" t="str">
        <f t="shared" si="3"/>
        <v/>
      </c>
    </row>
    <row r="120" spans="2:28" ht="37.5" customHeight="1">
      <c r="B120" s="13">
        <f t="shared" si="4"/>
        <v>86</v>
      </c>
      <c r="C120" s="596"/>
      <c r="D120" s="597"/>
      <c r="E120" s="597"/>
      <c r="F120" s="597"/>
      <c r="G120" s="597"/>
      <c r="H120" s="597"/>
      <c r="I120" s="597"/>
      <c r="J120" s="597"/>
      <c r="K120" s="597"/>
      <c r="L120" s="598"/>
      <c r="M120" s="730"/>
      <c r="N120" s="730"/>
      <c r="O120" s="730"/>
      <c r="P120" s="730"/>
      <c r="Q120" s="730"/>
      <c r="R120" s="708"/>
      <c r="S120" s="709"/>
      <c r="T120" s="709"/>
      <c r="U120" s="709"/>
      <c r="V120" s="710"/>
      <c r="W120" s="599"/>
      <c r="X120" s="600"/>
      <c r="Y120" s="600"/>
      <c r="Z120" s="601"/>
      <c r="AA120" s="602"/>
      <c r="AB120" s="581" t="str">
        <f t="shared" si="3"/>
        <v/>
      </c>
    </row>
    <row r="121" spans="2:28" ht="37.5" customHeight="1">
      <c r="B121" s="13">
        <f t="shared" si="4"/>
        <v>87</v>
      </c>
      <c r="C121" s="596"/>
      <c r="D121" s="597"/>
      <c r="E121" s="597"/>
      <c r="F121" s="597"/>
      <c r="G121" s="597"/>
      <c r="H121" s="597"/>
      <c r="I121" s="597"/>
      <c r="J121" s="597"/>
      <c r="K121" s="597"/>
      <c r="L121" s="598"/>
      <c r="M121" s="730"/>
      <c r="N121" s="730"/>
      <c r="O121" s="730"/>
      <c r="P121" s="730"/>
      <c r="Q121" s="730"/>
      <c r="R121" s="708"/>
      <c r="S121" s="709"/>
      <c r="T121" s="709"/>
      <c r="U121" s="709"/>
      <c r="V121" s="710"/>
      <c r="W121" s="599"/>
      <c r="X121" s="600"/>
      <c r="Y121" s="600"/>
      <c r="Z121" s="601"/>
      <c r="AA121" s="602"/>
      <c r="AB121" s="581" t="str">
        <f t="shared" si="3"/>
        <v/>
      </c>
    </row>
    <row r="122" spans="2:28" ht="37.5" customHeight="1">
      <c r="B122" s="13">
        <f t="shared" si="4"/>
        <v>88</v>
      </c>
      <c r="C122" s="596"/>
      <c r="D122" s="597"/>
      <c r="E122" s="597"/>
      <c r="F122" s="597"/>
      <c r="G122" s="597"/>
      <c r="H122" s="597"/>
      <c r="I122" s="597"/>
      <c r="J122" s="597"/>
      <c r="K122" s="597"/>
      <c r="L122" s="598"/>
      <c r="M122" s="730"/>
      <c r="N122" s="730"/>
      <c r="O122" s="730"/>
      <c r="P122" s="730"/>
      <c r="Q122" s="730"/>
      <c r="R122" s="708"/>
      <c r="S122" s="709"/>
      <c r="T122" s="709"/>
      <c r="U122" s="709"/>
      <c r="V122" s="710"/>
      <c r="W122" s="599"/>
      <c r="X122" s="600"/>
      <c r="Y122" s="600"/>
      <c r="Z122" s="601"/>
      <c r="AA122" s="602"/>
      <c r="AB122" s="581" t="str">
        <f t="shared" si="3"/>
        <v/>
      </c>
    </row>
    <row r="123" spans="2:28" ht="37.5" customHeight="1">
      <c r="B123" s="13">
        <f t="shared" si="4"/>
        <v>89</v>
      </c>
      <c r="C123" s="596"/>
      <c r="D123" s="597"/>
      <c r="E123" s="597"/>
      <c r="F123" s="597"/>
      <c r="G123" s="597"/>
      <c r="H123" s="597"/>
      <c r="I123" s="597"/>
      <c r="J123" s="597"/>
      <c r="K123" s="597"/>
      <c r="L123" s="598"/>
      <c r="M123" s="730"/>
      <c r="N123" s="730"/>
      <c r="O123" s="730"/>
      <c r="P123" s="730"/>
      <c r="Q123" s="730"/>
      <c r="R123" s="708"/>
      <c r="S123" s="709"/>
      <c r="T123" s="709"/>
      <c r="U123" s="709"/>
      <c r="V123" s="710"/>
      <c r="W123" s="599"/>
      <c r="X123" s="600"/>
      <c r="Y123" s="600"/>
      <c r="Z123" s="601"/>
      <c r="AA123" s="602"/>
      <c r="AB123" s="581" t="str">
        <f t="shared" si="3"/>
        <v/>
      </c>
    </row>
    <row r="124" spans="2:28" ht="37.5" customHeight="1">
      <c r="B124" s="13">
        <f t="shared" si="4"/>
        <v>90</v>
      </c>
      <c r="C124" s="596"/>
      <c r="D124" s="597"/>
      <c r="E124" s="597"/>
      <c r="F124" s="597"/>
      <c r="G124" s="597"/>
      <c r="H124" s="597"/>
      <c r="I124" s="597"/>
      <c r="J124" s="597"/>
      <c r="K124" s="597"/>
      <c r="L124" s="598"/>
      <c r="M124" s="730"/>
      <c r="N124" s="730"/>
      <c r="O124" s="730"/>
      <c r="P124" s="730"/>
      <c r="Q124" s="730"/>
      <c r="R124" s="708"/>
      <c r="S124" s="709"/>
      <c r="T124" s="709"/>
      <c r="U124" s="709"/>
      <c r="V124" s="710"/>
      <c r="W124" s="599"/>
      <c r="X124" s="600"/>
      <c r="Y124" s="600"/>
      <c r="Z124" s="601"/>
      <c r="AA124" s="602"/>
      <c r="AB124" s="581" t="str">
        <f t="shared" si="3"/>
        <v/>
      </c>
    </row>
    <row r="125" spans="2:28" ht="37.5" customHeight="1">
      <c r="B125" s="13">
        <f t="shared" si="4"/>
        <v>91</v>
      </c>
      <c r="C125" s="596"/>
      <c r="D125" s="597"/>
      <c r="E125" s="597"/>
      <c r="F125" s="597"/>
      <c r="G125" s="597"/>
      <c r="H125" s="597"/>
      <c r="I125" s="597"/>
      <c r="J125" s="597"/>
      <c r="K125" s="597"/>
      <c r="L125" s="598"/>
      <c r="M125" s="730"/>
      <c r="N125" s="730"/>
      <c r="O125" s="730"/>
      <c r="P125" s="730"/>
      <c r="Q125" s="730"/>
      <c r="R125" s="708"/>
      <c r="S125" s="709"/>
      <c r="T125" s="709"/>
      <c r="U125" s="709"/>
      <c r="V125" s="710"/>
      <c r="W125" s="599"/>
      <c r="X125" s="600"/>
      <c r="Y125" s="600"/>
      <c r="Z125" s="601"/>
      <c r="AA125" s="602"/>
      <c r="AB125" s="581" t="str">
        <f t="shared" si="3"/>
        <v/>
      </c>
    </row>
    <row r="126" spans="2:28" ht="37.5" customHeight="1">
      <c r="B126" s="13">
        <f t="shared" si="4"/>
        <v>92</v>
      </c>
      <c r="C126" s="596"/>
      <c r="D126" s="597"/>
      <c r="E126" s="597"/>
      <c r="F126" s="597"/>
      <c r="G126" s="597"/>
      <c r="H126" s="597"/>
      <c r="I126" s="597"/>
      <c r="J126" s="597"/>
      <c r="K126" s="597"/>
      <c r="L126" s="598"/>
      <c r="M126" s="730"/>
      <c r="N126" s="730"/>
      <c r="O126" s="730"/>
      <c r="P126" s="730"/>
      <c r="Q126" s="730"/>
      <c r="R126" s="708"/>
      <c r="S126" s="709"/>
      <c r="T126" s="709"/>
      <c r="U126" s="709"/>
      <c r="V126" s="710"/>
      <c r="W126" s="599"/>
      <c r="X126" s="600"/>
      <c r="Y126" s="600"/>
      <c r="Z126" s="601"/>
      <c r="AA126" s="602"/>
      <c r="AB126" s="581" t="str">
        <f t="shared" si="3"/>
        <v/>
      </c>
    </row>
    <row r="127" spans="2:28" ht="37.5" customHeight="1">
      <c r="B127" s="13">
        <f t="shared" ref="B127:B132" si="5">B126+1</f>
        <v>93</v>
      </c>
      <c r="C127" s="596"/>
      <c r="D127" s="597"/>
      <c r="E127" s="597"/>
      <c r="F127" s="597"/>
      <c r="G127" s="597"/>
      <c r="H127" s="597"/>
      <c r="I127" s="597"/>
      <c r="J127" s="597"/>
      <c r="K127" s="597"/>
      <c r="L127" s="598"/>
      <c r="M127" s="730"/>
      <c r="N127" s="730"/>
      <c r="O127" s="730"/>
      <c r="P127" s="730"/>
      <c r="Q127" s="730"/>
      <c r="R127" s="708"/>
      <c r="S127" s="709"/>
      <c r="T127" s="709"/>
      <c r="U127" s="709"/>
      <c r="V127" s="710"/>
      <c r="W127" s="599"/>
      <c r="X127" s="600"/>
      <c r="Y127" s="600"/>
      <c r="Z127" s="601"/>
      <c r="AA127" s="602"/>
      <c r="AB127" s="581" t="str">
        <f t="shared" si="3"/>
        <v/>
      </c>
    </row>
    <row r="128" spans="2:28" ht="37.5" customHeight="1">
      <c r="B128" s="13">
        <f t="shared" si="5"/>
        <v>94</v>
      </c>
      <c r="C128" s="596"/>
      <c r="D128" s="597"/>
      <c r="E128" s="597"/>
      <c r="F128" s="597"/>
      <c r="G128" s="597"/>
      <c r="H128" s="597"/>
      <c r="I128" s="597"/>
      <c r="J128" s="597"/>
      <c r="K128" s="597"/>
      <c r="L128" s="598"/>
      <c r="M128" s="730"/>
      <c r="N128" s="730"/>
      <c r="O128" s="730"/>
      <c r="P128" s="730"/>
      <c r="Q128" s="730"/>
      <c r="R128" s="708"/>
      <c r="S128" s="709"/>
      <c r="T128" s="709"/>
      <c r="U128" s="709"/>
      <c r="V128" s="710"/>
      <c r="W128" s="599"/>
      <c r="X128" s="600"/>
      <c r="Y128" s="600"/>
      <c r="Z128" s="601"/>
      <c r="AA128" s="602"/>
      <c r="AB128" s="581" t="str">
        <f t="shared" si="3"/>
        <v/>
      </c>
    </row>
    <row r="129" spans="1:28" ht="37.5" customHeight="1">
      <c r="B129" s="13">
        <f t="shared" si="5"/>
        <v>95</v>
      </c>
      <c r="C129" s="596"/>
      <c r="D129" s="597"/>
      <c r="E129" s="597"/>
      <c r="F129" s="597"/>
      <c r="G129" s="597"/>
      <c r="H129" s="597"/>
      <c r="I129" s="597"/>
      <c r="J129" s="597"/>
      <c r="K129" s="597"/>
      <c r="L129" s="598"/>
      <c r="M129" s="730"/>
      <c r="N129" s="730"/>
      <c r="O129" s="730"/>
      <c r="P129" s="730"/>
      <c r="Q129" s="730"/>
      <c r="R129" s="708"/>
      <c r="S129" s="709"/>
      <c r="T129" s="709"/>
      <c r="U129" s="709"/>
      <c r="V129" s="710"/>
      <c r="W129" s="599"/>
      <c r="X129" s="600"/>
      <c r="Y129" s="600"/>
      <c r="Z129" s="601"/>
      <c r="AA129" s="602"/>
      <c r="AB129" s="581" t="str">
        <f t="shared" si="3"/>
        <v/>
      </c>
    </row>
    <row r="130" spans="1:28" ht="37.5" customHeight="1">
      <c r="B130" s="13">
        <f t="shared" si="5"/>
        <v>96</v>
      </c>
      <c r="C130" s="596"/>
      <c r="D130" s="597"/>
      <c r="E130" s="597"/>
      <c r="F130" s="597"/>
      <c r="G130" s="597"/>
      <c r="H130" s="597"/>
      <c r="I130" s="597"/>
      <c r="J130" s="597"/>
      <c r="K130" s="597"/>
      <c r="L130" s="598"/>
      <c r="M130" s="730"/>
      <c r="N130" s="730"/>
      <c r="O130" s="730"/>
      <c r="P130" s="730"/>
      <c r="Q130" s="730"/>
      <c r="R130" s="708"/>
      <c r="S130" s="709"/>
      <c r="T130" s="709"/>
      <c r="U130" s="709"/>
      <c r="V130" s="710"/>
      <c r="W130" s="599"/>
      <c r="X130" s="600"/>
      <c r="Y130" s="600"/>
      <c r="Z130" s="601"/>
      <c r="AA130" s="602"/>
      <c r="AB130" s="581" t="str">
        <f t="shared" si="3"/>
        <v/>
      </c>
    </row>
    <row r="131" spans="1:28" ht="37.5" customHeight="1">
      <c r="B131" s="13">
        <f t="shared" si="5"/>
        <v>97</v>
      </c>
      <c r="C131" s="596"/>
      <c r="D131" s="597"/>
      <c r="E131" s="597"/>
      <c r="F131" s="597"/>
      <c r="G131" s="597"/>
      <c r="H131" s="597"/>
      <c r="I131" s="597"/>
      <c r="J131" s="597"/>
      <c r="K131" s="597"/>
      <c r="L131" s="598"/>
      <c r="M131" s="730"/>
      <c r="N131" s="730"/>
      <c r="O131" s="730"/>
      <c r="P131" s="730"/>
      <c r="Q131" s="730"/>
      <c r="R131" s="708"/>
      <c r="S131" s="709"/>
      <c r="T131" s="709"/>
      <c r="U131" s="709"/>
      <c r="V131" s="710"/>
      <c r="W131" s="599"/>
      <c r="X131" s="600"/>
      <c r="Y131" s="600"/>
      <c r="Z131" s="601"/>
      <c r="AA131" s="602"/>
      <c r="AB131" s="581" t="str">
        <f t="shared" si="3"/>
        <v/>
      </c>
    </row>
    <row r="132" spans="1:28" ht="37.5" customHeight="1">
      <c r="B132" s="13">
        <f t="shared" si="5"/>
        <v>98</v>
      </c>
      <c r="C132" s="596"/>
      <c r="D132" s="597"/>
      <c r="E132" s="597"/>
      <c r="F132" s="597"/>
      <c r="G132" s="597"/>
      <c r="H132" s="597"/>
      <c r="I132" s="597"/>
      <c r="J132" s="597"/>
      <c r="K132" s="597"/>
      <c r="L132" s="598"/>
      <c r="M132" s="730"/>
      <c r="N132" s="730"/>
      <c r="O132" s="730"/>
      <c r="P132" s="730"/>
      <c r="Q132" s="730"/>
      <c r="R132" s="708"/>
      <c r="S132" s="709"/>
      <c r="T132" s="709"/>
      <c r="U132" s="709"/>
      <c r="V132" s="710"/>
      <c r="W132" s="599"/>
      <c r="X132" s="600"/>
      <c r="Y132" s="600"/>
      <c r="Z132" s="601"/>
      <c r="AA132" s="602"/>
      <c r="AB132" s="581" t="str">
        <f t="shared" si="3"/>
        <v/>
      </c>
    </row>
    <row r="133" spans="1:28" ht="37.5" customHeight="1">
      <c r="B133" s="13">
        <f t="shared" ref="B133:B134" si="6">B132+1</f>
        <v>99</v>
      </c>
      <c r="C133" s="596"/>
      <c r="D133" s="597"/>
      <c r="E133" s="597"/>
      <c r="F133" s="597"/>
      <c r="G133" s="597"/>
      <c r="H133" s="597"/>
      <c r="I133" s="597"/>
      <c r="J133" s="597"/>
      <c r="K133" s="597"/>
      <c r="L133" s="598"/>
      <c r="M133" s="730"/>
      <c r="N133" s="730"/>
      <c r="O133" s="730"/>
      <c r="P133" s="730"/>
      <c r="Q133" s="730"/>
      <c r="R133" s="708"/>
      <c r="S133" s="709"/>
      <c r="T133" s="709"/>
      <c r="U133" s="709"/>
      <c r="V133" s="710"/>
      <c r="W133" s="599"/>
      <c r="X133" s="600"/>
      <c r="Y133" s="600"/>
      <c r="Z133" s="601"/>
      <c r="AA133" s="602"/>
      <c r="AB133" s="581" t="str">
        <f t="shared" si="3"/>
        <v/>
      </c>
    </row>
    <row r="134" spans="1:28" ht="37.5" customHeight="1" thickBot="1">
      <c r="B134" s="13">
        <f t="shared" si="6"/>
        <v>100</v>
      </c>
      <c r="C134" s="603"/>
      <c r="D134" s="604"/>
      <c r="E134" s="604"/>
      <c r="F134" s="604"/>
      <c r="G134" s="604"/>
      <c r="H134" s="604"/>
      <c r="I134" s="604"/>
      <c r="J134" s="604"/>
      <c r="K134" s="604"/>
      <c r="L134" s="605"/>
      <c r="M134" s="733"/>
      <c r="N134" s="733"/>
      <c r="O134" s="733"/>
      <c r="P134" s="733"/>
      <c r="Q134" s="733"/>
      <c r="R134" s="692"/>
      <c r="S134" s="693"/>
      <c r="T134" s="693"/>
      <c r="U134" s="693"/>
      <c r="V134" s="694"/>
      <c r="W134" s="606"/>
      <c r="X134" s="607"/>
      <c r="Y134" s="627"/>
      <c r="Z134" s="608"/>
      <c r="AA134" s="609"/>
      <c r="AB134" s="582" t="str">
        <f t="shared" si="3"/>
        <v/>
      </c>
    </row>
    <row r="135" spans="1:28" ht="4.5" customHeight="1">
      <c r="A135" s="12"/>
    </row>
    <row r="136" spans="1:28" ht="28.5" customHeight="1">
      <c r="B136" s="19"/>
      <c r="C136" s="686"/>
      <c r="D136" s="686"/>
      <c r="E136" s="686"/>
      <c r="F136" s="686"/>
      <c r="G136" s="686"/>
      <c r="H136" s="686"/>
      <c r="I136" s="686"/>
      <c r="J136" s="686"/>
      <c r="K136" s="686"/>
      <c r="L136" s="686"/>
      <c r="M136" s="686"/>
      <c r="N136" s="686"/>
      <c r="O136" s="686"/>
      <c r="P136" s="686"/>
      <c r="Q136" s="686"/>
      <c r="R136" s="686"/>
      <c r="S136" s="686"/>
      <c r="T136" s="686"/>
      <c r="U136" s="686"/>
      <c r="V136" s="686"/>
      <c r="W136" s="686"/>
      <c r="X136" s="686"/>
      <c r="Y136" s="686"/>
      <c r="Z136" s="686"/>
      <c r="AA136" s="686"/>
      <c r="AB136" s="686"/>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R39:V39"/>
    <mergeCell ref="M35:Q35"/>
    <mergeCell ref="M36:Q36"/>
    <mergeCell ref="M37:Q37"/>
    <mergeCell ref="M38:Q38"/>
    <mergeCell ref="M39:Q39"/>
    <mergeCell ref="M40:Q40"/>
    <mergeCell ref="M41:Q41"/>
    <mergeCell ref="M47:Q47"/>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9:V119"/>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59:V59"/>
    <mergeCell ref="R58:V58"/>
    <mergeCell ref="R57:V57"/>
    <mergeCell ref="R70:V70"/>
    <mergeCell ref="R69:V69"/>
    <mergeCell ref="R68:V68"/>
    <mergeCell ref="R67:V67"/>
    <mergeCell ref="R66:V66"/>
    <mergeCell ref="R65:V65"/>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tabSelected="1" view="pageBreakPreview" zoomScale="115" zoomScaleNormal="120" zoomScaleSheetLayoutView="115" workbookViewId="0">
      <selection activeCell="Y85" sqref="Y85:AD86"/>
    </sheetView>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435</v>
      </c>
      <c r="Y1" s="847" t="s">
        <v>85</v>
      </c>
      <c r="Z1" s="847"/>
      <c r="AA1" s="847"/>
      <c r="AB1" s="847"/>
      <c r="AC1" s="847" t="str">
        <f>IF(基本情報入力シート!C11="","",基本情報入力シート!C11)</f>
        <v>富山県</v>
      </c>
      <c r="AD1" s="847"/>
      <c r="AE1" s="847"/>
      <c r="AF1" s="847"/>
      <c r="AG1" s="847"/>
      <c r="AH1" s="847"/>
      <c r="AI1" s="847"/>
      <c r="AJ1" s="847"/>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282</v>
      </c>
      <c r="Y4" s="815">
        <v>4</v>
      </c>
      <c r="Z4" s="815"/>
      <c r="AA4" s="57" t="s">
        <v>17</v>
      </c>
      <c r="AE4" s="57"/>
      <c r="AH4" s="57"/>
      <c r="AI4" s="57"/>
      <c r="AJ4" s="33"/>
    </row>
    <row r="5" spans="1:46" ht="16.5" customHeight="1">
      <c r="A5" s="859" t="s">
        <v>370</v>
      </c>
      <c r="B5" s="859"/>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row>
    <row r="6" spans="1:46" ht="6" customHeight="1"/>
    <row r="7" spans="1:46" ht="15" customHeight="1">
      <c r="A7" s="59" t="s">
        <v>164</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1037" t="s">
        <v>125</v>
      </c>
      <c r="B9" s="1038"/>
      <c r="C9" s="1038"/>
      <c r="D9" s="1038"/>
      <c r="E9" s="1038"/>
      <c r="F9" s="1039"/>
      <c r="G9" s="1040" t="str">
        <f>IF(基本情報入力シート!M15="","",基本情報入力シート!M15)</f>
        <v>○○ケアサービス</v>
      </c>
      <c r="H9" s="1040"/>
      <c r="I9" s="1040"/>
      <c r="J9" s="1040"/>
      <c r="K9" s="1040"/>
      <c r="L9" s="1040"/>
      <c r="M9" s="1040"/>
      <c r="N9" s="1040"/>
      <c r="O9" s="1040"/>
      <c r="P9" s="1040"/>
      <c r="Q9" s="1040"/>
      <c r="R9" s="1040"/>
      <c r="S9" s="1040"/>
      <c r="T9" s="1040"/>
      <c r="U9" s="1040"/>
      <c r="V9" s="1040"/>
      <c r="W9" s="1040"/>
      <c r="X9" s="1040"/>
      <c r="Y9" s="1040"/>
      <c r="Z9" s="1040"/>
      <c r="AA9" s="1040"/>
      <c r="AB9" s="1040"/>
      <c r="AC9" s="1040"/>
      <c r="AD9" s="1040"/>
      <c r="AE9" s="1040"/>
      <c r="AF9" s="1040"/>
      <c r="AG9" s="1040"/>
      <c r="AH9" s="1040"/>
      <c r="AI9" s="1040"/>
      <c r="AJ9" s="1041"/>
    </row>
    <row r="10" spans="1:46" s="63" customFormat="1" ht="25.5" customHeight="1">
      <c r="A10" s="1030" t="s">
        <v>124</v>
      </c>
      <c r="B10" s="1031"/>
      <c r="C10" s="1031"/>
      <c r="D10" s="1031"/>
      <c r="E10" s="1031"/>
      <c r="F10" s="810"/>
      <c r="G10" s="1042" t="str">
        <f>IF(基本情報入力シート!M16="","",基本情報入力シート!M16)</f>
        <v>○○ケアサービス</v>
      </c>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3"/>
    </row>
    <row r="11" spans="1:46" s="63" customFormat="1" ht="12.75" customHeight="1">
      <c r="A11" s="1055" t="s">
        <v>128</v>
      </c>
      <c r="B11" s="1056"/>
      <c r="C11" s="1056"/>
      <c r="D11" s="1056"/>
      <c r="E11" s="1056"/>
      <c r="F11" s="1057"/>
      <c r="G11" s="64" t="s">
        <v>7</v>
      </c>
      <c r="H11" s="816" t="str">
        <f>IF(基本情報入力シート!AD17="","",基本情報入力シート!AD17)</f>
        <v>930－8501</v>
      </c>
      <c r="I11" s="816"/>
      <c r="J11" s="816"/>
      <c r="K11" s="816"/>
      <c r="L11" s="816"/>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1032"/>
      <c r="B12" s="1033"/>
      <c r="C12" s="1033"/>
      <c r="D12" s="1033"/>
      <c r="E12" s="1033"/>
      <c r="F12" s="1034"/>
      <c r="G12" s="1051" t="str">
        <f>IF(基本情報入力シート!M18="","",基本情報入力シート!M18)</f>
        <v>富山市新総曲輪1-7</v>
      </c>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3"/>
    </row>
    <row r="13" spans="1:46" s="63" customFormat="1" ht="16.5" customHeight="1">
      <c r="A13" s="1032"/>
      <c r="B13" s="1033"/>
      <c r="C13" s="1033"/>
      <c r="D13" s="1033"/>
      <c r="E13" s="1033"/>
      <c r="F13" s="1034"/>
      <c r="G13" s="1054" t="str">
        <f>IF(基本情報入力シート!M19="","",基本情報入力シート!M19)</f>
        <v>○○ビル18Ｆ</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row>
    <row r="14" spans="1:46" s="63" customFormat="1" ht="12">
      <c r="A14" s="1058" t="s">
        <v>125</v>
      </c>
      <c r="B14" s="1059"/>
      <c r="C14" s="1059"/>
      <c r="D14" s="1059"/>
      <c r="E14" s="1059"/>
      <c r="F14" s="1060"/>
      <c r="G14" s="1047" t="str">
        <f>IF(基本情報入力シート!M22="","",基本情報入力シート!M22)</f>
        <v>トヤマ　タロウ</v>
      </c>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8"/>
    </row>
    <row r="15" spans="1:46" s="63" customFormat="1" ht="25.5" customHeight="1">
      <c r="A15" s="1032" t="s">
        <v>123</v>
      </c>
      <c r="B15" s="1033"/>
      <c r="C15" s="1033"/>
      <c r="D15" s="1033"/>
      <c r="E15" s="1033"/>
      <c r="F15" s="1034"/>
      <c r="G15" s="1049" t="str">
        <f>IF(基本情報入力シート!M23="","",基本情報入力シート!M23)</f>
        <v>富山　太郎</v>
      </c>
      <c r="H15" s="1049"/>
      <c r="I15" s="1049"/>
      <c r="J15" s="1049"/>
      <c r="K15" s="1049"/>
      <c r="L15" s="1049"/>
      <c r="M15" s="1049"/>
      <c r="N15" s="1049"/>
      <c r="O15" s="1049"/>
      <c r="P15" s="1049"/>
      <c r="Q15" s="1049"/>
      <c r="R15" s="1049"/>
      <c r="S15" s="1049"/>
      <c r="T15" s="1049"/>
      <c r="U15" s="1049"/>
      <c r="V15" s="1049"/>
      <c r="W15" s="1049"/>
      <c r="X15" s="1049"/>
      <c r="Y15" s="1049"/>
      <c r="Z15" s="1049"/>
      <c r="AA15" s="1049"/>
      <c r="AB15" s="1049"/>
      <c r="AC15" s="1049"/>
      <c r="AD15" s="1049"/>
      <c r="AE15" s="1049"/>
      <c r="AF15" s="1049"/>
      <c r="AG15" s="1049"/>
      <c r="AH15" s="1049"/>
      <c r="AI15" s="1049"/>
      <c r="AJ15" s="1050"/>
    </row>
    <row r="16" spans="1:46" s="63" customFormat="1" ht="15" customHeight="1">
      <c r="A16" s="1044" t="s">
        <v>127</v>
      </c>
      <c r="B16" s="1044"/>
      <c r="C16" s="1044"/>
      <c r="D16" s="1044"/>
      <c r="E16" s="1044"/>
      <c r="F16" s="1044"/>
      <c r="G16" s="802" t="s">
        <v>0</v>
      </c>
      <c r="H16" s="847"/>
      <c r="I16" s="847"/>
      <c r="J16" s="847"/>
      <c r="K16" s="1045" t="str">
        <f>IF(基本情報入力シート!M24="","",基本情報入力シート!M24)</f>
        <v>076-444-3212</v>
      </c>
      <c r="L16" s="1045"/>
      <c r="M16" s="1045"/>
      <c r="N16" s="1045"/>
      <c r="O16" s="1045"/>
      <c r="P16" s="847" t="s">
        <v>1</v>
      </c>
      <c r="Q16" s="847"/>
      <c r="R16" s="847"/>
      <c r="S16" s="847"/>
      <c r="T16" s="1045" t="str">
        <f>IF(基本情報入力シート!M25="","",基本情報入力シート!M25)</f>
        <v>076-444-3494</v>
      </c>
      <c r="U16" s="1045"/>
      <c r="V16" s="1045"/>
      <c r="W16" s="1045"/>
      <c r="X16" s="1045"/>
      <c r="Y16" s="847" t="s">
        <v>126</v>
      </c>
      <c r="Z16" s="847"/>
      <c r="AA16" s="847"/>
      <c r="AB16" s="847"/>
      <c r="AC16" s="1046" t="str">
        <f>IF(基本情報入力シート!M26="","",基本情報入力シート!M26)</f>
        <v>aaa@aaa.aa.jp</v>
      </c>
      <c r="AD16" s="1046"/>
      <c r="AE16" s="1046"/>
      <c r="AF16" s="1046"/>
      <c r="AG16" s="1046"/>
      <c r="AH16" s="1046"/>
      <c r="AI16" s="1046"/>
      <c r="AJ16" s="1046"/>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285</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349</v>
      </c>
      <c r="AN19" s="194" t="s">
        <v>350</v>
      </c>
      <c r="AT19" s="68"/>
    </row>
    <row r="20" spans="1:46" ht="18" customHeight="1">
      <c r="A20" s="76"/>
      <c r="B20" s="77"/>
      <c r="C20" s="78" t="s">
        <v>283</v>
      </c>
      <c r="D20" s="79"/>
      <c r="E20" s="79"/>
      <c r="F20" s="79"/>
      <c r="G20" s="79"/>
      <c r="H20" s="79"/>
      <c r="I20" s="79"/>
      <c r="J20" s="79"/>
      <c r="K20" s="79"/>
      <c r="L20" s="80"/>
      <c r="M20" s="81"/>
      <c r="N20" s="81"/>
      <c r="O20" s="81"/>
      <c r="P20" s="82"/>
      <c r="S20" s="83"/>
      <c r="T20" s="52" t="s">
        <v>284</v>
      </c>
      <c r="U20" s="84"/>
      <c r="V20" s="84"/>
      <c r="W20" s="84"/>
      <c r="X20" s="84"/>
      <c r="Y20" s="84"/>
      <c r="Z20" s="84"/>
      <c r="AA20" s="84"/>
      <c r="AB20" s="85"/>
      <c r="AC20" s="84"/>
      <c r="AD20" s="84"/>
      <c r="AE20" s="84"/>
      <c r="AF20" s="84"/>
      <c r="AG20" s="84"/>
      <c r="AH20" s="84"/>
      <c r="AI20" s="86"/>
      <c r="AJ20" s="87"/>
      <c r="AK20" s="2"/>
      <c r="AM20" s="194" t="b">
        <v>1</v>
      </c>
      <c r="AN20" s="192" t="b">
        <v>1</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165</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1035" t="s">
        <v>454</v>
      </c>
      <c r="C25" s="1036"/>
      <c r="D25" s="1036"/>
      <c r="E25" s="1036"/>
      <c r="F25" s="1036"/>
      <c r="G25" s="1036"/>
      <c r="H25" s="1036"/>
      <c r="I25" s="1036"/>
      <c r="J25" s="1036"/>
      <c r="K25" s="1036"/>
      <c r="L25" s="1036"/>
      <c r="M25" s="1036"/>
      <c r="N25" s="1036"/>
      <c r="O25" s="1036"/>
      <c r="P25" s="1036"/>
      <c r="Q25" s="1036"/>
      <c r="R25" s="1036"/>
      <c r="S25" s="1036"/>
      <c r="T25" s="1036"/>
      <c r="U25" s="1036"/>
      <c r="V25" s="1036"/>
      <c r="W25" s="1036"/>
      <c r="X25" s="1036"/>
      <c r="Y25" s="1036"/>
      <c r="Z25" s="1036"/>
      <c r="AA25" s="1036"/>
      <c r="AB25" s="1036"/>
      <c r="AC25" s="1036"/>
      <c r="AD25" s="1036"/>
      <c r="AE25" s="1036"/>
      <c r="AF25" s="1036"/>
      <c r="AG25" s="1036"/>
      <c r="AH25" s="1036"/>
      <c r="AI25" s="1036"/>
      <c r="AJ25" s="1036"/>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371</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303</v>
      </c>
      <c r="C28" s="571"/>
      <c r="D28" s="571"/>
      <c r="E28" s="571"/>
      <c r="F28" s="571"/>
      <c r="G28" s="571"/>
      <c r="H28" s="571"/>
      <c r="I28" s="571"/>
      <c r="J28" s="571"/>
      <c r="K28" s="571"/>
      <c r="L28" s="100"/>
      <c r="M28" s="101" t="s">
        <v>57</v>
      </c>
      <c r="N28" s="1061" t="s">
        <v>248</v>
      </c>
      <c r="O28" s="1062"/>
      <c r="P28" s="1062"/>
      <c r="Q28" s="1062"/>
      <c r="R28" s="1062"/>
      <c r="S28" s="1062"/>
      <c r="T28" s="1062"/>
      <c r="U28" s="1062"/>
      <c r="V28" s="1062"/>
      <c r="W28" s="1062"/>
      <c r="X28" s="1062"/>
      <c r="Y28" s="1062"/>
      <c r="Z28" s="1062"/>
      <c r="AA28" s="1062"/>
      <c r="AB28" s="1062"/>
      <c r="AC28" s="1062"/>
      <c r="AD28" s="1062"/>
      <c r="AE28" s="1062"/>
      <c r="AF28" s="1062"/>
      <c r="AG28" s="1062"/>
      <c r="AH28" s="1062"/>
      <c r="AI28" s="1062"/>
      <c r="AJ28" s="1063"/>
      <c r="AK28" s="56"/>
      <c r="AT28" s="88"/>
    </row>
    <row r="29" spans="1:46" ht="21" customHeight="1">
      <c r="A29" s="102" t="s">
        <v>10</v>
      </c>
      <c r="B29" s="571" t="s">
        <v>297</v>
      </c>
      <c r="C29" s="103"/>
      <c r="D29" s="103"/>
      <c r="E29" s="103"/>
      <c r="F29" s="103"/>
      <c r="G29" s="103"/>
      <c r="H29" s="103"/>
      <c r="I29" s="103"/>
      <c r="J29" s="103"/>
      <c r="K29" s="103"/>
      <c r="L29" s="103"/>
      <c r="M29" s="104"/>
      <c r="N29" s="1064"/>
      <c r="O29" s="1065"/>
      <c r="P29" s="1065"/>
      <c r="Q29" s="1065"/>
      <c r="R29" s="1065"/>
      <c r="S29" s="1065"/>
      <c r="T29" s="1065"/>
      <c r="U29" s="1065"/>
      <c r="V29" s="1065"/>
      <c r="W29" s="1065"/>
      <c r="X29" s="1065"/>
      <c r="Y29" s="1065"/>
      <c r="Z29" s="1065"/>
      <c r="AA29" s="1065"/>
      <c r="AB29" s="1065"/>
      <c r="AC29" s="1065"/>
      <c r="AD29" s="1065"/>
      <c r="AE29" s="1065"/>
      <c r="AF29" s="1065"/>
      <c r="AG29" s="1065"/>
      <c r="AH29" s="1065"/>
      <c r="AI29" s="1065"/>
      <c r="AJ29" s="1066"/>
      <c r="AK29" s="56"/>
      <c r="AL29" s="1067" t="s">
        <v>455</v>
      </c>
      <c r="AT29" s="88"/>
    </row>
    <row r="30" spans="1:46" ht="21" customHeight="1" thickBot="1">
      <c r="A30" s="102" t="s">
        <v>20</v>
      </c>
      <c r="B30" s="571" t="s">
        <v>19</v>
      </c>
      <c r="C30" s="103"/>
      <c r="D30" s="798">
        <f>IF($Y$4="","",$Y$4)</f>
        <v>4</v>
      </c>
      <c r="E30" s="798"/>
      <c r="F30" s="105" t="s">
        <v>296</v>
      </c>
      <c r="G30" s="103"/>
      <c r="H30" s="103"/>
      <c r="I30" s="103"/>
      <c r="J30" s="103"/>
      <c r="K30" s="103"/>
      <c r="L30" s="103"/>
      <c r="M30" s="103"/>
      <c r="N30" s="103"/>
      <c r="O30" s="103"/>
      <c r="P30" s="103"/>
      <c r="Q30" s="103"/>
      <c r="R30" s="103"/>
      <c r="S30" s="103"/>
      <c r="T30" s="103"/>
      <c r="U30" s="103"/>
      <c r="V30" s="103"/>
      <c r="W30" s="103"/>
      <c r="X30" s="103"/>
      <c r="Y30" s="103"/>
      <c r="Z30" s="103"/>
      <c r="AA30" s="103"/>
      <c r="AB30" s="821">
        <f>IF('別紙様式2-2 個表_処遇'!O5="","",'別紙様式2-2 個表_処遇'!O5)</f>
        <v>24548640</v>
      </c>
      <c r="AC30" s="822"/>
      <c r="AD30" s="822"/>
      <c r="AE30" s="822"/>
      <c r="AF30" s="822"/>
      <c r="AG30" s="822"/>
      <c r="AH30" s="822"/>
      <c r="AI30" s="801" t="s">
        <v>2</v>
      </c>
      <c r="AJ30" s="802"/>
      <c r="AK30" s="2"/>
      <c r="AL30" s="1068"/>
      <c r="AT30" s="88"/>
    </row>
    <row r="31" spans="1:46" ht="21" customHeight="1" thickBot="1">
      <c r="A31" s="106" t="s">
        <v>18</v>
      </c>
      <c r="B31" s="107" t="s">
        <v>286</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235</v>
      </c>
      <c r="AB31" s="788" t="str">
        <f>IFERROR(AB32-AB33,"")</f>
        <v/>
      </c>
      <c r="AC31" s="789"/>
      <c r="AD31" s="789"/>
      <c r="AE31" s="789"/>
      <c r="AF31" s="789"/>
      <c r="AG31" s="789"/>
      <c r="AH31" s="789"/>
      <c r="AI31" s="801" t="s">
        <v>2</v>
      </c>
      <c r="AJ31" s="802"/>
      <c r="AK31" s="56" t="s">
        <v>193</v>
      </c>
      <c r="AL31" s="111" t="str">
        <f>IF(AB30="","",IF(AB31="","",IF(AB31&gt;AB30,"○","☓")))</f>
        <v/>
      </c>
      <c r="AM31" s="112" t="s">
        <v>194</v>
      </c>
      <c r="AN31" s="113"/>
      <c r="AO31" s="113"/>
      <c r="AP31" s="113"/>
      <c r="AQ31" s="113"/>
      <c r="AR31" s="113"/>
      <c r="AS31" s="113"/>
      <c r="AT31" s="114"/>
    </row>
    <row r="32" spans="1:46" ht="21" customHeight="1" thickBot="1">
      <c r="A32" s="115"/>
      <c r="B32" s="1029" t="s">
        <v>298</v>
      </c>
      <c r="C32" s="843"/>
      <c r="D32" s="843"/>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4"/>
      <c r="AC32" s="845"/>
      <c r="AD32" s="845"/>
      <c r="AE32" s="845"/>
      <c r="AF32" s="845"/>
      <c r="AG32" s="845"/>
      <c r="AH32" s="846"/>
      <c r="AI32" s="783" t="s">
        <v>2</v>
      </c>
      <c r="AJ32" s="784"/>
      <c r="AK32" s="56"/>
      <c r="AT32" s="88"/>
    </row>
    <row r="33" spans="1:46" ht="21" customHeight="1" thickBot="1">
      <c r="A33" s="116"/>
      <c r="B33" s="840" t="s">
        <v>299</v>
      </c>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864" t="str">
        <f>IF((AB34-AB35-AB36-AB37)=0,"",(AB34-AB35-AB36-AB37))</f>
        <v/>
      </c>
      <c r="AC33" s="865"/>
      <c r="AD33" s="865"/>
      <c r="AE33" s="865"/>
      <c r="AF33" s="865"/>
      <c r="AG33" s="865"/>
      <c r="AH33" s="866"/>
      <c r="AI33" s="792" t="s">
        <v>2</v>
      </c>
      <c r="AJ33" s="793"/>
      <c r="AK33" s="56"/>
      <c r="AT33" s="88"/>
    </row>
    <row r="34" spans="1:46" ht="21" customHeight="1" thickBot="1">
      <c r="A34" s="117"/>
      <c r="B34" s="869"/>
      <c r="C34" s="118" t="s">
        <v>300</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844"/>
      <c r="AC34" s="845"/>
      <c r="AD34" s="845"/>
      <c r="AE34" s="845"/>
      <c r="AF34" s="845"/>
      <c r="AG34" s="845"/>
      <c r="AH34" s="846"/>
      <c r="AI34" s="804" t="s">
        <v>2</v>
      </c>
      <c r="AJ34" s="805"/>
      <c r="AK34" s="2"/>
      <c r="AT34" s="88"/>
    </row>
    <row r="35" spans="1:46" ht="21" customHeight="1" thickBot="1">
      <c r="A35" s="117"/>
      <c r="B35" s="869"/>
      <c r="C35" s="120" t="s">
        <v>337</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844"/>
      <c r="AC35" s="861"/>
      <c r="AD35" s="861"/>
      <c r="AE35" s="861"/>
      <c r="AF35" s="861"/>
      <c r="AG35" s="861"/>
      <c r="AH35" s="862"/>
      <c r="AI35" s="783" t="s">
        <v>2</v>
      </c>
      <c r="AJ35" s="784"/>
      <c r="AK35" s="2"/>
      <c r="AT35" s="88"/>
    </row>
    <row r="36" spans="1:46" ht="30" customHeight="1" thickBot="1">
      <c r="A36" s="117"/>
      <c r="B36" s="869"/>
      <c r="C36" s="882" t="s">
        <v>338</v>
      </c>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3"/>
      <c r="AB36" s="884"/>
      <c r="AC36" s="885"/>
      <c r="AD36" s="885"/>
      <c r="AE36" s="885"/>
      <c r="AF36" s="885"/>
      <c r="AG36" s="885"/>
      <c r="AH36" s="886"/>
      <c r="AI36" s="783" t="s">
        <v>2</v>
      </c>
      <c r="AJ36" s="784"/>
      <c r="AK36" s="2"/>
      <c r="AT36" s="88"/>
    </row>
    <row r="37" spans="1:46" ht="21" customHeight="1" thickBot="1">
      <c r="A37" s="125"/>
      <c r="B37" s="126"/>
      <c r="C37" s="127" t="s">
        <v>301</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870"/>
      <c r="AC37" s="871"/>
      <c r="AD37" s="871"/>
      <c r="AE37" s="871"/>
      <c r="AF37" s="871"/>
      <c r="AG37" s="871"/>
      <c r="AH37" s="872"/>
      <c r="AI37" s="837" t="s">
        <v>2</v>
      </c>
      <c r="AJ37" s="838"/>
      <c r="AK37" s="2"/>
      <c r="AT37" s="88"/>
    </row>
    <row r="38" spans="1:46" s="63" customFormat="1" ht="21" customHeight="1" thickBot="1">
      <c r="A38" s="65" t="s">
        <v>69</v>
      </c>
      <c r="B38" s="867" t="s">
        <v>14</v>
      </c>
      <c r="C38" s="867"/>
      <c r="D38" s="867"/>
      <c r="E38" s="867"/>
      <c r="F38" s="867"/>
      <c r="G38" s="867"/>
      <c r="H38" s="867"/>
      <c r="I38" s="867"/>
      <c r="J38" s="867"/>
      <c r="K38" s="867"/>
      <c r="L38" s="868"/>
      <c r="M38" s="129"/>
      <c r="N38" s="130" t="s">
        <v>19</v>
      </c>
      <c r="O38" s="130"/>
      <c r="P38" s="887"/>
      <c r="Q38" s="887"/>
      <c r="R38" s="130" t="s">
        <v>11</v>
      </c>
      <c r="S38" s="887"/>
      <c r="T38" s="887"/>
      <c r="U38" s="130" t="s">
        <v>12</v>
      </c>
      <c r="V38" s="888" t="s">
        <v>13</v>
      </c>
      <c r="W38" s="888"/>
      <c r="X38" s="130" t="s">
        <v>19</v>
      </c>
      <c r="Y38" s="130"/>
      <c r="Z38" s="887"/>
      <c r="AA38" s="887"/>
      <c r="AB38" s="130" t="s">
        <v>11</v>
      </c>
      <c r="AC38" s="887"/>
      <c r="AD38" s="887"/>
      <c r="AE38" s="130" t="s">
        <v>12</v>
      </c>
      <c r="AF38" s="130"/>
      <c r="AG38" s="130"/>
      <c r="AH38" s="888"/>
      <c r="AI38" s="888"/>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1069" t="s">
        <v>372</v>
      </c>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56"/>
      <c r="AL41" s="643"/>
      <c r="AM41" s="575"/>
      <c r="AN41" s="575"/>
      <c r="AO41" s="575"/>
      <c r="AP41" s="575"/>
      <c r="AQ41" s="575"/>
      <c r="AR41" s="575"/>
      <c r="AS41" s="575"/>
      <c r="AT41" s="576"/>
    </row>
    <row r="42" spans="1:46" ht="24" customHeight="1">
      <c r="A42" s="139" t="s">
        <v>79</v>
      </c>
      <c r="B42" s="820" t="s">
        <v>456</v>
      </c>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56"/>
      <c r="AL42" s="643"/>
      <c r="AM42" s="575"/>
      <c r="AN42" s="575"/>
      <c r="AO42" s="575"/>
      <c r="AP42" s="575"/>
      <c r="AQ42" s="575"/>
      <c r="AR42" s="575"/>
      <c r="AS42" s="575"/>
      <c r="AT42" s="576"/>
    </row>
    <row r="43" spans="1:46" ht="88.5" customHeight="1">
      <c r="A43" s="139"/>
      <c r="B43" s="820" t="s">
        <v>478</v>
      </c>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56"/>
      <c r="AL43" s="643"/>
      <c r="AM43" s="575"/>
      <c r="AN43" s="575"/>
      <c r="AO43" s="575"/>
      <c r="AP43" s="575"/>
      <c r="AQ43" s="575"/>
      <c r="AR43" s="575"/>
      <c r="AS43" s="575"/>
      <c r="AT43" s="576"/>
    </row>
    <row r="44" spans="1:46" s="97" customFormat="1" ht="36" customHeight="1">
      <c r="A44" s="139" t="s">
        <v>79</v>
      </c>
      <c r="B44" s="860" t="s">
        <v>457</v>
      </c>
      <c r="C44" s="860"/>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56"/>
      <c r="AT44" s="140"/>
    </row>
    <row r="45" spans="1:46" s="97" customFormat="1" ht="45" customHeight="1">
      <c r="A45" s="139" t="s">
        <v>79</v>
      </c>
      <c r="B45" s="820" t="s">
        <v>458</v>
      </c>
      <c r="C45" s="820"/>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339</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303</v>
      </c>
      <c r="C49" s="99"/>
      <c r="D49" s="99"/>
      <c r="E49" s="99"/>
      <c r="F49" s="99"/>
      <c r="G49" s="99"/>
      <c r="H49" s="99"/>
      <c r="I49" s="99"/>
      <c r="J49" s="99"/>
      <c r="K49" s="99"/>
      <c r="L49" s="100"/>
      <c r="M49" s="101" t="s">
        <v>247</v>
      </c>
      <c r="N49" s="1061" t="s">
        <v>248</v>
      </c>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c r="AJ49" s="1063"/>
      <c r="AK49" s="56"/>
      <c r="AT49" s="88"/>
    </row>
    <row r="50" spans="1:46" ht="21" customHeight="1">
      <c r="A50" s="102" t="s">
        <v>10</v>
      </c>
      <c r="B50" s="99" t="s">
        <v>297</v>
      </c>
      <c r="C50" s="103"/>
      <c r="D50" s="103"/>
      <c r="E50" s="103"/>
      <c r="F50" s="103"/>
      <c r="G50" s="103"/>
      <c r="H50" s="103"/>
      <c r="I50" s="103"/>
      <c r="J50" s="103"/>
      <c r="K50" s="103"/>
      <c r="L50" s="103"/>
      <c r="M50" s="104"/>
      <c r="N50" s="1064"/>
      <c r="O50" s="1065"/>
      <c r="P50" s="1065"/>
      <c r="Q50" s="1065"/>
      <c r="R50" s="1065"/>
      <c r="S50" s="1065"/>
      <c r="T50" s="1065"/>
      <c r="U50" s="1065"/>
      <c r="V50" s="1065"/>
      <c r="W50" s="1065"/>
      <c r="X50" s="1065"/>
      <c r="Y50" s="1065"/>
      <c r="Z50" s="1065"/>
      <c r="AA50" s="1065"/>
      <c r="AB50" s="1065"/>
      <c r="AC50" s="1065"/>
      <c r="AD50" s="1065"/>
      <c r="AE50" s="1065"/>
      <c r="AF50" s="1065"/>
      <c r="AG50" s="1065"/>
      <c r="AH50" s="1065"/>
      <c r="AI50" s="1065"/>
      <c r="AJ50" s="1066"/>
      <c r="AK50" s="56"/>
      <c r="AL50" s="1067" t="s">
        <v>455</v>
      </c>
      <c r="AT50" s="88"/>
    </row>
    <row r="51" spans="1:46" ht="21" customHeight="1" thickBot="1">
      <c r="A51" s="102" t="s">
        <v>20</v>
      </c>
      <c r="B51" s="99" t="s">
        <v>68</v>
      </c>
      <c r="C51" s="103"/>
      <c r="D51" s="798">
        <f>IF($Y$4="","",$Y$4)</f>
        <v>4</v>
      </c>
      <c r="E51" s="798"/>
      <c r="F51" s="105" t="s">
        <v>296</v>
      </c>
      <c r="G51" s="103"/>
      <c r="H51" s="103"/>
      <c r="I51" s="103"/>
      <c r="J51" s="103"/>
      <c r="K51" s="103"/>
      <c r="L51" s="103"/>
      <c r="M51" s="103"/>
      <c r="N51" s="103"/>
      <c r="O51" s="103"/>
      <c r="P51" s="103"/>
      <c r="Q51" s="103"/>
      <c r="R51" s="103"/>
      <c r="S51" s="103"/>
      <c r="T51" s="103"/>
      <c r="U51" s="103"/>
      <c r="V51" s="103"/>
      <c r="W51" s="103"/>
      <c r="X51" s="103"/>
      <c r="Y51" s="103"/>
      <c r="Z51" s="103"/>
      <c r="AA51" s="103"/>
      <c r="AB51" s="821">
        <f>IF('別紙様式2-2 個表_処遇'!O5="","",'別紙様式2-2 個表_処遇'!O5)</f>
        <v>24548640</v>
      </c>
      <c r="AC51" s="822"/>
      <c r="AD51" s="822"/>
      <c r="AE51" s="822"/>
      <c r="AF51" s="822"/>
      <c r="AG51" s="822"/>
      <c r="AH51" s="822"/>
      <c r="AI51" s="801" t="s">
        <v>2</v>
      </c>
      <c r="AJ51" s="802"/>
      <c r="AK51" s="2"/>
      <c r="AL51" s="1068"/>
      <c r="AT51" s="88"/>
    </row>
    <row r="52" spans="1:46" ht="21" customHeight="1" thickBot="1">
      <c r="A52" s="106" t="s">
        <v>18</v>
      </c>
      <c r="B52" s="107" t="s">
        <v>286</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235</v>
      </c>
      <c r="AB52" s="788">
        <f>IFERROR(AB53-AB54,"")</f>
        <v>27200000</v>
      </c>
      <c r="AC52" s="789"/>
      <c r="AD52" s="789"/>
      <c r="AE52" s="789"/>
      <c r="AF52" s="789"/>
      <c r="AG52" s="789"/>
      <c r="AH52" s="789"/>
      <c r="AI52" s="801" t="s">
        <v>2</v>
      </c>
      <c r="AJ52" s="802"/>
      <c r="AK52" s="56" t="s">
        <v>193</v>
      </c>
      <c r="AL52" s="111" t="str">
        <f>IF(AB51="","",IF(AB52="","",IF(AB52&gt;AB51,"○","☓")))</f>
        <v>○</v>
      </c>
      <c r="AM52" s="112" t="s">
        <v>194</v>
      </c>
      <c r="AN52" s="113"/>
      <c r="AO52" s="113"/>
      <c r="AP52" s="113"/>
      <c r="AQ52" s="113"/>
      <c r="AR52" s="113"/>
      <c r="AS52" s="113"/>
      <c r="AT52" s="114"/>
    </row>
    <row r="53" spans="1:46" ht="25.15" customHeight="1" thickBot="1">
      <c r="A53" s="115"/>
      <c r="B53" s="842" t="s">
        <v>341</v>
      </c>
      <c r="C53" s="843"/>
      <c r="D53" s="843"/>
      <c r="E53" s="843"/>
      <c r="F53" s="843"/>
      <c r="G53" s="843"/>
      <c r="H53" s="843"/>
      <c r="I53" s="843"/>
      <c r="J53" s="843"/>
      <c r="K53" s="843"/>
      <c r="L53" s="843"/>
      <c r="M53" s="843"/>
      <c r="N53" s="843"/>
      <c r="O53" s="843"/>
      <c r="P53" s="843"/>
      <c r="Q53" s="843"/>
      <c r="R53" s="843"/>
      <c r="S53" s="843"/>
      <c r="T53" s="843"/>
      <c r="U53" s="843"/>
      <c r="V53" s="843"/>
      <c r="W53" s="843"/>
      <c r="X53" s="843"/>
      <c r="Y53" s="843"/>
      <c r="Z53" s="843"/>
      <c r="AA53" s="843"/>
      <c r="AB53" s="844">
        <v>230800000</v>
      </c>
      <c r="AC53" s="845"/>
      <c r="AD53" s="845"/>
      <c r="AE53" s="845"/>
      <c r="AF53" s="845"/>
      <c r="AG53" s="845"/>
      <c r="AH53" s="846"/>
      <c r="AI53" s="783" t="s">
        <v>2</v>
      </c>
      <c r="AJ53" s="784"/>
      <c r="AK53" s="56"/>
      <c r="AT53" s="88"/>
    </row>
    <row r="54" spans="1:46" ht="25.15" customHeight="1" thickBot="1">
      <c r="A54" s="116"/>
      <c r="B54" s="840" t="s">
        <v>340</v>
      </c>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64">
        <f>IF((AB55-AB56-AB57-AB58)=0,"",(AB55-AB56-AB57-AB58))</f>
        <v>203600000</v>
      </c>
      <c r="AC54" s="865"/>
      <c r="AD54" s="865"/>
      <c r="AE54" s="865"/>
      <c r="AF54" s="865"/>
      <c r="AG54" s="865"/>
      <c r="AH54" s="866"/>
      <c r="AI54" s="792" t="s">
        <v>2</v>
      </c>
      <c r="AJ54" s="793"/>
      <c r="AK54" s="56"/>
      <c r="AT54" s="88"/>
    </row>
    <row r="55" spans="1:46" ht="21" customHeight="1" thickBot="1">
      <c r="A55" s="117"/>
      <c r="B55" s="869"/>
      <c r="C55" s="118" t="s">
        <v>342</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844">
        <v>231824000</v>
      </c>
      <c r="AC55" s="845"/>
      <c r="AD55" s="845"/>
      <c r="AE55" s="845"/>
      <c r="AF55" s="845"/>
      <c r="AG55" s="845"/>
      <c r="AH55" s="846"/>
      <c r="AI55" s="804" t="s">
        <v>2</v>
      </c>
      <c r="AJ55" s="805"/>
      <c r="AK55" s="2"/>
      <c r="AT55" s="88"/>
    </row>
    <row r="56" spans="1:46" ht="21" customHeight="1" thickBot="1">
      <c r="A56" s="117"/>
      <c r="B56" s="869"/>
      <c r="C56" s="120" t="s">
        <v>337</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844">
        <v>24240000</v>
      </c>
      <c r="AC56" s="861"/>
      <c r="AD56" s="861"/>
      <c r="AE56" s="861"/>
      <c r="AF56" s="861"/>
      <c r="AG56" s="861"/>
      <c r="AH56" s="862"/>
      <c r="AI56" s="783" t="s">
        <v>2</v>
      </c>
      <c r="AJ56" s="784"/>
      <c r="AK56" s="2"/>
      <c r="AT56" s="88"/>
    </row>
    <row r="57" spans="1:46" ht="21" customHeight="1" thickBot="1">
      <c r="A57" s="117"/>
      <c r="B57" s="869"/>
      <c r="C57" s="882" t="s">
        <v>343</v>
      </c>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3"/>
      <c r="AB57" s="884">
        <v>3984000</v>
      </c>
      <c r="AC57" s="885"/>
      <c r="AD57" s="885"/>
      <c r="AE57" s="885"/>
      <c r="AF57" s="885"/>
      <c r="AG57" s="885"/>
      <c r="AH57" s="886"/>
      <c r="AI57" s="783" t="s">
        <v>2</v>
      </c>
      <c r="AJ57" s="784"/>
      <c r="AK57" s="2"/>
      <c r="AT57" s="88"/>
    </row>
    <row r="58" spans="1:46" ht="21" customHeight="1" thickBot="1">
      <c r="A58" s="125"/>
      <c r="B58" s="126"/>
      <c r="C58" s="127" t="s">
        <v>301</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870"/>
      <c r="AC58" s="871"/>
      <c r="AD58" s="871"/>
      <c r="AE58" s="871"/>
      <c r="AF58" s="871"/>
      <c r="AG58" s="871"/>
      <c r="AH58" s="872"/>
      <c r="AI58" s="837" t="s">
        <v>148</v>
      </c>
      <c r="AJ58" s="838"/>
      <c r="AK58" s="2"/>
      <c r="AT58" s="88"/>
    </row>
    <row r="59" spans="1:46" s="63" customFormat="1" ht="21" customHeight="1" thickBot="1">
      <c r="A59" s="65" t="s">
        <v>69</v>
      </c>
      <c r="B59" s="867" t="s">
        <v>14</v>
      </c>
      <c r="C59" s="867"/>
      <c r="D59" s="867"/>
      <c r="E59" s="867"/>
      <c r="F59" s="867"/>
      <c r="G59" s="867"/>
      <c r="H59" s="867"/>
      <c r="I59" s="867"/>
      <c r="J59" s="867"/>
      <c r="K59" s="867"/>
      <c r="L59" s="868"/>
      <c r="M59" s="129"/>
      <c r="N59" s="130" t="s">
        <v>19</v>
      </c>
      <c r="O59" s="130"/>
      <c r="P59" s="887">
        <v>4</v>
      </c>
      <c r="Q59" s="887"/>
      <c r="R59" s="130" t="s">
        <v>11</v>
      </c>
      <c r="S59" s="887">
        <v>4</v>
      </c>
      <c r="T59" s="887"/>
      <c r="U59" s="130" t="s">
        <v>12</v>
      </c>
      <c r="V59" s="888" t="s">
        <v>13</v>
      </c>
      <c r="W59" s="888"/>
      <c r="X59" s="130" t="s">
        <v>19</v>
      </c>
      <c r="Y59" s="130"/>
      <c r="Z59" s="887">
        <v>5</v>
      </c>
      <c r="AA59" s="887"/>
      <c r="AB59" s="130" t="s">
        <v>11</v>
      </c>
      <c r="AC59" s="887">
        <v>3</v>
      </c>
      <c r="AD59" s="887"/>
      <c r="AE59" s="130" t="s">
        <v>12</v>
      </c>
      <c r="AF59" s="130"/>
      <c r="AG59" s="130"/>
      <c r="AH59" s="888"/>
      <c r="AI59" s="888"/>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863" t="s">
        <v>459</v>
      </c>
      <c r="C62" s="863"/>
      <c r="D62" s="863"/>
      <c r="E62" s="863"/>
      <c r="F62" s="863"/>
      <c r="G62" s="863"/>
      <c r="H62" s="863"/>
      <c r="I62" s="863"/>
      <c r="J62" s="863"/>
      <c r="K62" s="863"/>
      <c r="L62" s="863"/>
      <c r="M62" s="863"/>
      <c r="N62" s="863"/>
      <c r="O62" s="863"/>
      <c r="P62" s="863"/>
      <c r="Q62" s="863"/>
      <c r="R62" s="863"/>
      <c r="S62" s="863"/>
      <c r="T62" s="863"/>
      <c r="U62" s="863"/>
      <c r="V62" s="863"/>
      <c r="W62" s="863"/>
      <c r="X62" s="863"/>
      <c r="Y62" s="863"/>
      <c r="Z62" s="863"/>
      <c r="AA62" s="863"/>
      <c r="AB62" s="863"/>
      <c r="AC62" s="863"/>
      <c r="AD62" s="863"/>
      <c r="AE62" s="863"/>
      <c r="AF62" s="863"/>
      <c r="AG62" s="863"/>
      <c r="AH62" s="863"/>
      <c r="AI62" s="863"/>
      <c r="AJ62" s="863"/>
      <c r="AK62" s="56"/>
      <c r="AL62" s="643"/>
      <c r="AM62" s="575"/>
      <c r="AN62" s="575"/>
      <c r="AO62" s="575"/>
      <c r="AP62" s="575"/>
      <c r="AQ62" s="575"/>
      <c r="AR62" s="575"/>
      <c r="AS62" s="575"/>
      <c r="AT62" s="576"/>
    </row>
    <row r="63" spans="1:46" ht="24" customHeight="1">
      <c r="A63" s="139" t="s">
        <v>79</v>
      </c>
      <c r="B63" s="863" t="s">
        <v>460</v>
      </c>
      <c r="C63" s="863"/>
      <c r="D63" s="863"/>
      <c r="E63" s="863"/>
      <c r="F63" s="863"/>
      <c r="G63" s="863"/>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56"/>
    </row>
    <row r="64" spans="1:46" ht="80.25" customHeight="1">
      <c r="A64" s="139" t="s">
        <v>79</v>
      </c>
      <c r="B64" s="1140" t="s">
        <v>479</v>
      </c>
      <c r="C64" s="1140"/>
      <c r="D64" s="1140"/>
      <c r="E64" s="1140"/>
      <c r="F64" s="1140"/>
      <c r="G64" s="1140"/>
      <c r="H64" s="1140"/>
      <c r="I64" s="1140"/>
      <c r="J64" s="1140"/>
      <c r="K64" s="1140"/>
      <c r="L64" s="1140"/>
      <c r="M64" s="1140"/>
      <c r="N64" s="1140"/>
      <c r="O64" s="1140"/>
      <c r="P64" s="1140"/>
      <c r="Q64" s="1140"/>
      <c r="R64" s="1140"/>
      <c r="S64" s="1140"/>
      <c r="T64" s="1140"/>
      <c r="U64" s="1140"/>
      <c r="V64" s="1140"/>
      <c r="W64" s="1140"/>
      <c r="X64" s="1140"/>
      <c r="Y64" s="1140"/>
      <c r="Z64" s="1140"/>
      <c r="AA64" s="1140"/>
      <c r="AB64" s="1140"/>
      <c r="AC64" s="1140"/>
      <c r="AD64" s="1140"/>
      <c r="AE64" s="1140"/>
      <c r="AF64" s="1140"/>
      <c r="AG64" s="1140"/>
      <c r="AH64" s="1140"/>
      <c r="AI64" s="1140"/>
      <c r="AJ64" s="1140"/>
      <c r="AK64" s="56"/>
      <c r="AT64" s="88"/>
    </row>
    <row r="65" spans="1:47" s="97" customFormat="1" ht="29.25" customHeight="1">
      <c r="A65" s="139" t="s">
        <v>79</v>
      </c>
      <c r="B65" s="860" t="s">
        <v>461</v>
      </c>
      <c r="C65" s="860"/>
      <c r="D65" s="860"/>
      <c r="E65" s="860"/>
      <c r="F65" s="860"/>
      <c r="G65" s="860"/>
      <c r="H65" s="860"/>
      <c r="I65" s="860"/>
      <c r="J65" s="860"/>
      <c r="K65" s="860"/>
      <c r="L65" s="860"/>
      <c r="M65" s="860"/>
      <c r="N65" s="860"/>
      <c r="O65" s="860"/>
      <c r="P65" s="860"/>
      <c r="Q65" s="860"/>
      <c r="R65" s="860"/>
      <c r="S65" s="860"/>
      <c r="T65" s="860"/>
      <c r="U65" s="860"/>
      <c r="V65" s="860"/>
      <c r="W65" s="860"/>
      <c r="X65" s="860"/>
      <c r="Y65" s="860"/>
      <c r="Z65" s="860"/>
      <c r="AA65" s="860"/>
      <c r="AB65" s="860"/>
      <c r="AC65" s="860"/>
      <c r="AD65" s="860"/>
      <c r="AE65" s="860"/>
      <c r="AF65" s="860"/>
      <c r="AG65" s="860"/>
      <c r="AH65" s="860"/>
      <c r="AI65" s="860"/>
      <c r="AJ65" s="860"/>
      <c r="AK65" s="56"/>
      <c r="AT65" s="140"/>
    </row>
    <row r="66" spans="1:47" s="97" customFormat="1" ht="40.5" customHeight="1">
      <c r="A66" s="139" t="s">
        <v>79</v>
      </c>
      <c r="B66" s="820" t="s">
        <v>462</v>
      </c>
      <c r="C66" s="820"/>
      <c r="D66" s="820"/>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335</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803" t="s">
        <v>213</v>
      </c>
      <c r="C69" s="803"/>
      <c r="D69" s="803"/>
      <c r="E69" s="803"/>
      <c r="F69" s="803"/>
      <c r="G69" s="803"/>
      <c r="H69" s="803"/>
      <c r="I69" s="803"/>
      <c r="J69" s="803"/>
      <c r="K69" s="803"/>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824" t="s">
        <v>304</v>
      </c>
      <c r="C70" s="824"/>
      <c r="D70" s="824"/>
      <c r="E70" s="824"/>
      <c r="F70" s="824"/>
      <c r="G70" s="824"/>
      <c r="H70" s="824"/>
      <c r="I70" s="824"/>
      <c r="J70" s="824"/>
      <c r="K70" s="824"/>
      <c r="L70" s="145"/>
      <c r="M70" s="785" t="s">
        <v>328</v>
      </c>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7"/>
      <c r="AK70" s="56"/>
      <c r="AL70" s="148"/>
      <c r="AT70" s="88"/>
    </row>
    <row r="71" spans="1:47" ht="21" customHeight="1">
      <c r="A71" s="102" t="s">
        <v>20</v>
      </c>
      <c r="B71" s="803" t="s">
        <v>236</v>
      </c>
      <c r="C71" s="803"/>
      <c r="D71" s="803"/>
      <c r="E71" s="803"/>
      <c r="F71" s="803"/>
      <c r="G71" s="803"/>
      <c r="H71" s="803"/>
      <c r="I71" s="803"/>
      <c r="J71" s="803"/>
      <c r="K71" s="803"/>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329</v>
      </c>
      <c r="B72" s="154" t="s">
        <v>19</v>
      </c>
      <c r="C72" s="154"/>
      <c r="D72" s="798">
        <f>IF($Y$4="","",$Y$4)</f>
        <v>4</v>
      </c>
      <c r="E72" s="798"/>
      <c r="F72" s="154" t="s">
        <v>305</v>
      </c>
      <c r="G72" s="154"/>
      <c r="H72" s="154"/>
      <c r="I72" s="154"/>
      <c r="J72" s="154"/>
      <c r="K72" s="154"/>
      <c r="L72" s="143"/>
      <c r="M72" s="154"/>
      <c r="N72" s="154"/>
      <c r="O72" s="155"/>
      <c r="P72" s="155"/>
      <c r="Q72" s="154"/>
      <c r="R72" s="155"/>
      <c r="S72" s="155"/>
      <c r="T72" s="156"/>
      <c r="U72" s="154"/>
      <c r="V72" s="154"/>
      <c r="W72" s="108"/>
      <c r="X72" s="154"/>
      <c r="Y72" s="157"/>
      <c r="Z72" s="158"/>
      <c r="AA72" s="158"/>
      <c r="AB72" s="799">
        <f>'別紙様式2-3 個表_特定'!O5</f>
        <v>6715800</v>
      </c>
      <c r="AC72" s="800"/>
      <c r="AD72" s="800"/>
      <c r="AE72" s="800"/>
      <c r="AF72" s="800"/>
      <c r="AG72" s="800"/>
      <c r="AH72" s="800"/>
      <c r="AI72" s="801" t="s">
        <v>2</v>
      </c>
      <c r="AJ72" s="802"/>
      <c r="AK72" s="2"/>
      <c r="AT72" s="88"/>
    </row>
    <row r="73" spans="1:47" ht="21" customHeight="1" thickBot="1">
      <c r="A73" s="149" t="s">
        <v>330</v>
      </c>
      <c r="B73" s="107" t="s">
        <v>168</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344</v>
      </c>
      <c r="AB73" s="788">
        <f>AB74-AB75</f>
        <v>6750000</v>
      </c>
      <c r="AC73" s="789"/>
      <c r="AD73" s="789"/>
      <c r="AE73" s="789"/>
      <c r="AF73" s="789"/>
      <c r="AG73" s="789"/>
      <c r="AH73" s="789"/>
      <c r="AI73" s="801" t="s">
        <v>2</v>
      </c>
      <c r="AJ73" s="802"/>
      <c r="AK73" s="56" t="s">
        <v>193</v>
      </c>
      <c r="AL73" s="111" t="str">
        <f>IF(AB72="","",IF(AB73="","",IF(AB73&gt;AB72,"○","☓")))</f>
        <v>○</v>
      </c>
      <c r="AM73" s="112" t="s">
        <v>194</v>
      </c>
      <c r="AN73" s="113"/>
      <c r="AO73" s="113"/>
      <c r="AP73" s="113"/>
      <c r="AQ73" s="113"/>
      <c r="AR73" s="113"/>
      <c r="AS73" s="113"/>
      <c r="AT73" s="114"/>
    </row>
    <row r="74" spans="1:47" ht="21" customHeight="1" thickBot="1">
      <c r="A74" s="115"/>
      <c r="B74" s="159" t="s">
        <v>178</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780">
        <v>260300000</v>
      </c>
      <c r="AC74" s="781"/>
      <c r="AD74" s="781"/>
      <c r="AE74" s="781"/>
      <c r="AF74" s="781"/>
      <c r="AG74" s="781"/>
      <c r="AH74" s="782"/>
      <c r="AI74" s="783" t="s">
        <v>2</v>
      </c>
      <c r="AJ74" s="784"/>
      <c r="AK74" s="56"/>
      <c r="AT74" s="88"/>
    </row>
    <row r="75" spans="1:47" ht="21" customHeight="1" thickBot="1">
      <c r="A75" s="153"/>
      <c r="B75" s="775" t="s">
        <v>287</v>
      </c>
      <c r="C75" s="776"/>
      <c r="D75" s="776"/>
      <c r="E75" s="776"/>
      <c r="F75" s="776"/>
      <c r="G75" s="776"/>
      <c r="H75" s="776"/>
      <c r="I75" s="776"/>
      <c r="J75" s="776"/>
      <c r="K75" s="776"/>
      <c r="L75" s="776"/>
      <c r="M75" s="776"/>
      <c r="N75" s="776"/>
      <c r="O75" s="776"/>
      <c r="P75" s="776"/>
      <c r="Q75" s="776"/>
      <c r="R75" s="776"/>
      <c r="S75" s="776"/>
      <c r="T75" s="776"/>
      <c r="U75" s="776"/>
      <c r="V75" s="776"/>
      <c r="W75" s="776"/>
      <c r="X75" s="776"/>
      <c r="Y75" s="776"/>
      <c r="Z75" s="776"/>
      <c r="AA75" s="776"/>
      <c r="AB75" s="790">
        <f>$AB$76-AB77-AB78-AB79</f>
        <v>253550000</v>
      </c>
      <c r="AC75" s="791"/>
      <c r="AD75" s="791"/>
      <c r="AE75" s="791"/>
      <c r="AF75" s="791"/>
      <c r="AG75" s="791"/>
      <c r="AH75" s="791"/>
      <c r="AI75" s="792" t="s">
        <v>2</v>
      </c>
      <c r="AJ75" s="793"/>
      <c r="AK75" s="56"/>
      <c r="AL75" s="161"/>
      <c r="AT75" s="88"/>
    </row>
    <row r="76" spans="1:47" ht="21" customHeight="1" thickBot="1">
      <c r="A76" s="153"/>
      <c r="B76" s="162"/>
      <c r="C76" s="163" t="s">
        <v>179</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780">
        <v>282350000</v>
      </c>
      <c r="AC76" s="781"/>
      <c r="AD76" s="781"/>
      <c r="AE76" s="781"/>
      <c r="AF76" s="781"/>
      <c r="AG76" s="781"/>
      <c r="AH76" s="782"/>
      <c r="AI76" s="804" t="s">
        <v>2</v>
      </c>
      <c r="AJ76" s="805"/>
      <c r="AK76" s="2"/>
      <c r="AT76" s="88"/>
    </row>
    <row r="77" spans="1:47" ht="21" customHeight="1" thickBot="1">
      <c r="A77" s="153"/>
      <c r="B77" s="164"/>
      <c r="C77" s="163" t="s">
        <v>337</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780">
        <v>24240000</v>
      </c>
      <c r="AC77" s="781"/>
      <c r="AD77" s="781"/>
      <c r="AE77" s="781"/>
      <c r="AF77" s="781"/>
      <c r="AG77" s="781"/>
      <c r="AH77" s="782"/>
      <c r="AI77" s="783" t="s">
        <v>2</v>
      </c>
      <c r="AJ77" s="784"/>
      <c r="AK77" s="2"/>
      <c r="AT77" s="88"/>
    </row>
    <row r="78" spans="1:47" ht="21" customHeight="1" thickBot="1">
      <c r="A78" s="117"/>
      <c r="B78" s="165"/>
      <c r="C78" s="122" t="s">
        <v>345</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945">
        <v>4560000</v>
      </c>
      <c r="AC78" s="946"/>
      <c r="AD78" s="946"/>
      <c r="AE78" s="946"/>
      <c r="AF78" s="946"/>
      <c r="AG78" s="946"/>
      <c r="AH78" s="947"/>
      <c r="AI78" s="783" t="s">
        <v>2</v>
      </c>
      <c r="AJ78" s="784"/>
      <c r="AK78" s="2"/>
      <c r="AL78" s="161"/>
      <c r="AT78" s="88"/>
    </row>
    <row r="79" spans="1:47" ht="21" customHeight="1" thickBot="1">
      <c r="A79" s="125"/>
      <c r="B79" s="166"/>
      <c r="C79" s="122" t="s">
        <v>301</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806"/>
      <c r="AC79" s="807"/>
      <c r="AD79" s="807"/>
      <c r="AE79" s="807"/>
      <c r="AF79" s="807"/>
      <c r="AG79" s="807"/>
      <c r="AH79" s="808"/>
      <c r="AI79" s="809" t="s">
        <v>148</v>
      </c>
      <c r="AJ79" s="810"/>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795" t="s">
        <v>306</v>
      </c>
      <c r="T80" s="796"/>
      <c r="U80" s="796"/>
      <c r="V80" s="796"/>
      <c r="W80" s="796"/>
      <c r="X80" s="797"/>
      <c r="Y80" s="811" t="s">
        <v>307</v>
      </c>
      <c r="Z80" s="812"/>
      <c r="AA80" s="812"/>
      <c r="AB80" s="812"/>
      <c r="AC80" s="812"/>
      <c r="AD80" s="813"/>
      <c r="AE80" s="811" t="s">
        <v>103</v>
      </c>
      <c r="AF80" s="812"/>
      <c r="AG80" s="812"/>
      <c r="AH80" s="812"/>
      <c r="AI80" s="812"/>
      <c r="AJ80" s="813"/>
      <c r="AM80" s="171" t="s">
        <v>167</v>
      </c>
      <c r="AU80" s="88"/>
    </row>
    <row r="81" spans="1:51" ht="21.75" customHeight="1" thickBot="1">
      <c r="A81" s="771"/>
      <c r="B81" s="777" t="s">
        <v>288</v>
      </c>
      <c r="C81" s="778"/>
      <c r="D81" s="778"/>
      <c r="E81" s="778"/>
      <c r="F81" s="778"/>
      <c r="G81" s="778"/>
      <c r="H81" s="778"/>
      <c r="I81" s="778"/>
      <c r="J81" s="778"/>
      <c r="K81" s="778"/>
      <c r="L81" s="778"/>
      <c r="M81" s="778"/>
      <c r="N81" s="778"/>
      <c r="O81" s="778"/>
      <c r="P81" s="778"/>
      <c r="Q81" s="778"/>
      <c r="R81" s="779"/>
      <c r="S81" s="856">
        <v>56600000</v>
      </c>
      <c r="T81" s="857"/>
      <c r="U81" s="857"/>
      <c r="V81" s="857"/>
      <c r="W81" s="858"/>
      <c r="X81" s="172" t="s">
        <v>2</v>
      </c>
      <c r="Y81" s="856">
        <v>147000000</v>
      </c>
      <c r="Z81" s="857"/>
      <c r="AA81" s="857"/>
      <c r="AB81" s="857"/>
      <c r="AC81" s="858"/>
      <c r="AD81" s="173" t="s">
        <v>2</v>
      </c>
      <c r="AE81" s="856">
        <v>49950000</v>
      </c>
      <c r="AF81" s="857"/>
      <c r="AG81" s="857"/>
      <c r="AH81" s="857"/>
      <c r="AI81" s="858"/>
      <c r="AJ81" s="174" t="s">
        <v>2</v>
      </c>
      <c r="AM81" s="171" t="s">
        <v>115</v>
      </c>
      <c r="AU81" s="88"/>
    </row>
    <row r="82" spans="1:51" ht="21.75" customHeight="1" thickBot="1">
      <c r="A82" s="771"/>
      <c r="B82" s="175" t="s">
        <v>289</v>
      </c>
      <c r="C82" s="176"/>
      <c r="D82" s="176"/>
      <c r="E82" s="176"/>
      <c r="F82" s="176"/>
      <c r="G82" s="176"/>
      <c r="H82" s="176"/>
      <c r="I82" s="176"/>
      <c r="J82" s="176"/>
      <c r="K82" s="176"/>
      <c r="L82" s="177"/>
      <c r="M82" s="177"/>
      <c r="N82" s="177"/>
      <c r="O82" s="177"/>
      <c r="P82" s="177"/>
      <c r="Q82" s="177"/>
      <c r="R82" s="178"/>
      <c r="S82" s="951">
        <v>177.6</v>
      </c>
      <c r="T82" s="952"/>
      <c r="U82" s="952"/>
      <c r="V82" s="952"/>
      <c r="W82" s="953"/>
      <c r="X82" s="179" t="s">
        <v>24</v>
      </c>
      <c r="Y82" s="951">
        <v>504</v>
      </c>
      <c r="Z82" s="952"/>
      <c r="AA82" s="952"/>
      <c r="AB82" s="952"/>
      <c r="AC82" s="953"/>
      <c r="AD82" s="180" t="s">
        <v>24</v>
      </c>
      <c r="AE82" s="951">
        <v>168</v>
      </c>
      <c r="AF82" s="952"/>
      <c r="AG82" s="952"/>
      <c r="AH82" s="952"/>
      <c r="AI82" s="953"/>
      <c r="AJ82" s="181" t="s">
        <v>24</v>
      </c>
      <c r="AM82" s="171" t="s">
        <v>120</v>
      </c>
      <c r="AU82" s="88"/>
    </row>
    <row r="83" spans="1:51" ht="21.75" customHeight="1" thickBot="1">
      <c r="A83" s="771"/>
      <c r="B83" s="182" t="s">
        <v>290</v>
      </c>
      <c r="C83" s="183"/>
      <c r="D83" s="183"/>
      <c r="E83" s="183"/>
      <c r="F83" s="183"/>
      <c r="G83" s="183"/>
      <c r="H83" s="183"/>
      <c r="I83" s="183"/>
      <c r="J83" s="183"/>
      <c r="K83" s="183"/>
      <c r="L83" s="184"/>
      <c r="M83" s="184"/>
      <c r="N83" s="184"/>
      <c r="O83" s="184"/>
      <c r="P83" s="184"/>
      <c r="Q83" s="184"/>
      <c r="R83" s="184"/>
      <c r="S83" s="817">
        <v>14.8</v>
      </c>
      <c r="T83" s="818"/>
      <c r="U83" s="818"/>
      <c r="V83" s="818"/>
      <c r="W83" s="819"/>
      <c r="X83" s="179" t="s">
        <v>24</v>
      </c>
      <c r="Y83" s="817">
        <v>42</v>
      </c>
      <c r="Z83" s="818"/>
      <c r="AA83" s="818"/>
      <c r="AB83" s="818"/>
      <c r="AC83" s="819"/>
      <c r="AD83" s="180" t="s">
        <v>24</v>
      </c>
      <c r="AE83" s="817">
        <v>14</v>
      </c>
      <c r="AF83" s="818"/>
      <c r="AG83" s="818"/>
      <c r="AH83" s="818"/>
      <c r="AI83" s="819"/>
      <c r="AJ83" s="181" t="s">
        <v>24</v>
      </c>
      <c r="AM83" s="171" t="s">
        <v>166</v>
      </c>
      <c r="AU83" s="88"/>
    </row>
    <row r="84" spans="1:51" ht="21.75" customHeight="1" thickBot="1">
      <c r="A84" s="771"/>
      <c r="B84" s="182" t="s">
        <v>291</v>
      </c>
      <c r="C84" s="185"/>
      <c r="D84" s="185"/>
      <c r="E84" s="185"/>
      <c r="F84" s="185"/>
      <c r="G84" s="185"/>
      <c r="H84" s="185"/>
      <c r="I84" s="185"/>
      <c r="J84" s="185"/>
      <c r="K84" s="185"/>
      <c r="L84" s="151"/>
      <c r="M84" s="151"/>
      <c r="N84" s="151"/>
      <c r="O84" s="151"/>
      <c r="P84" s="151"/>
      <c r="Q84" s="151"/>
      <c r="R84" s="151"/>
      <c r="S84" s="873">
        <f>IFERROR(ROUND(S81/S82,),"")</f>
        <v>318694</v>
      </c>
      <c r="T84" s="874"/>
      <c r="U84" s="874"/>
      <c r="V84" s="874"/>
      <c r="W84" s="875"/>
      <c r="X84" s="179" t="s">
        <v>2</v>
      </c>
      <c r="Y84" s="873">
        <f>IFERROR(ROUND(Y81/Y82,),"")</f>
        <v>291667</v>
      </c>
      <c r="Z84" s="874"/>
      <c r="AA84" s="874"/>
      <c r="AB84" s="874"/>
      <c r="AC84" s="875"/>
      <c r="AD84" s="179" t="s">
        <v>2</v>
      </c>
      <c r="AE84" s="873">
        <f>IFERROR(ROUND(AE81/AE82,),"")</f>
        <v>297321</v>
      </c>
      <c r="AF84" s="874"/>
      <c r="AG84" s="874"/>
      <c r="AH84" s="874"/>
      <c r="AI84" s="875"/>
      <c r="AJ84" s="181" t="s">
        <v>2</v>
      </c>
      <c r="AM84" s="171" t="s">
        <v>212</v>
      </c>
      <c r="AU84" s="88"/>
    </row>
    <row r="85" spans="1:51" ht="18" customHeight="1">
      <c r="A85" s="771"/>
      <c r="B85" s="828" t="s">
        <v>292</v>
      </c>
      <c r="C85" s="829"/>
      <c r="D85" s="829"/>
      <c r="E85" s="829"/>
      <c r="F85" s="829"/>
      <c r="G85" s="829"/>
      <c r="H85" s="829"/>
      <c r="I85" s="829"/>
      <c r="J85" s="829"/>
      <c r="K85" s="186"/>
      <c r="L85" s="187" t="s">
        <v>206</v>
      </c>
      <c r="M85" s="188"/>
      <c r="N85" s="188"/>
      <c r="O85" s="188"/>
      <c r="P85" s="188"/>
      <c r="Q85" s="188"/>
      <c r="R85" s="188"/>
      <c r="S85" s="854">
        <f>CEILING(AO86,1)</f>
        <v>37815</v>
      </c>
      <c r="T85" s="855"/>
      <c r="U85" s="855"/>
      <c r="V85" s="855"/>
      <c r="W85" s="855"/>
      <c r="X85" s="189" t="s">
        <v>207</v>
      </c>
      <c r="Y85" s="948"/>
      <c r="Z85" s="949"/>
      <c r="AA85" s="949"/>
      <c r="AB85" s="949"/>
      <c r="AC85" s="949"/>
      <c r="AD85" s="950"/>
      <c r="AE85" s="825"/>
      <c r="AF85" s="826"/>
      <c r="AG85" s="826"/>
      <c r="AH85" s="826"/>
      <c r="AI85" s="826"/>
      <c r="AJ85" s="827"/>
      <c r="AM85" s="190"/>
      <c r="AN85" s="191"/>
      <c r="AO85" s="192" t="s">
        <v>112</v>
      </c>
      <c r="AP85" s="193" t="s">
        <v>113</v>
      </c>
      <c r="AQ85" s="192" t="s">
        <v>114</v>
      </c>
      <c r="AR85" s="193" t="s">
        <v>198</v>
      </c>
      <c r="AS85" s="194" t="s">
        <v>199</v>
      </c>
      <c r="AT85" s="195" t="s">
        <v>200</v>
      </c>
      <c r="AU85" s="196" t="s">
        <v>201</v>
      </c>
      <c r="AV85" s="195"/>
      <c r="AW85" s="195"/>
      <c r="AX85" s="195"/>
      <c r="AY85" s="197"/>
    </row>
    <row r="86" spans="1:51" ht="18" customHeight="1">
      <c r="A86" s="771"/>
      <c r="B86" s="830"/>
      <c r="C86" s="831"/>
      <c r="D86" s="831"/>
      <c r="E86" s="831"/>
      <c r="F86" s="831"/>
      <c r="G86" s="831"/>
      <c r="H86" s="831"/>
      <c r="I86" s="831"/>
      <c r="J86" s="831"/>
      <c r="K86" s="198"/>
      <c r="L86" s="183"/>
      <c r="M86" s="199" t="s">
        <v>159</v>
      </c>
      <c r="N86" s="794">
        <f>T86</f>
        <v>6715944</v>
      </c>
      <c r="O86" s="794"/>
      <c r="P86" s="794"/>
      <c r="Q86" s="199" t="s">
        <v>207</v>
      </c>
      <c r="R86" s="200" t="s">
        <v>208</v>
      </c>
      <c r="S86" s="201" t="s">
        <v>159</v>
      </c>
      <c r="T86" s="839">
        <f>S83*S85*12</f>
        <v>6715944</v>
      </c>
      <c r="U86" s="839"/>
      <c r="V86" s="839"/>
      <c r="W86" s="202" t="s">
        <v>207</v>
      </c>
      <c r="X86" s="203" t="s">
        <v>208</v>
      </c>
      <c r="Y86" s="948"/>
      <c r="Z86" s="949"/>
      <c r="AA86" s="949"/>
      <c r="AB86" s="949"/>
      <c r="AC86" s="949"/>
      <c r="AD86" s="950"/>
      <c r="AE86" s="825"/>
      <c r="AF86" s="826"/>
      <c r="AG86" s="826"/>
      <c r="AH86" s="826"/>
      <c r="AI86" s="826"/>
      <c r="AJ86" s="827"/>
      <c r="AM86" s="204" t="s">
        <v>117</v>
      </c>
      <c r="AN86" s="204" t="s">
        <v>110</v>
      </c>
      <c r="AO86" s="205">
        <f>IFERROR(AB72/(S83*12),0)</f>
        <v>37814.189189189186</v>
      </c>
      <c r="AP86" s="206"/>
      <c r="AQ86" s="205"/>
      <c r="AR86" s="195"/>
      <c r="AS86" s="207"/>
      <c r="AT86" s="195"/>
      <c r="AU86" s="208" t="s">
        <v>202</v>
      </c>
      <c r="AV86" s="195"/>
      <c r="AW86" s="195"/>
      <c r="AX86" s="195"/>
      <c r="AY86" s="197"/>
    </row>
    <row r="87" spans="1:51" ht="18" customHeight="1" thickBot="1">
      <c r="A87" s="771"/>
      <c r="B87" s="830"/>
      <c r="C87" s="831"/>
      <c r="D87" s="831"/>
      <c r="E87" s="831"/>
      <c r="F87" s="831"/>
      <c r="G87" s="831"/>
      <c r="H87" s="831"/>
      <c r="I87" s="831"/>
      <c r="J87" s="831"/>
      <c r="K87" s="186"/>
      <c r="L87" s="187" t="s">
        <v>209</v>
      </c>
      <c r="M87" s="188"/>
      <c r="N87" s="188"/>
      <c r="O87" s="188"/>
      <c r="P87" s="188"/>
      <c r="Q87" s="188"/>
      <c r="R87" s="188"/>
      <c r="S87" s="852">
        <f>IF((CEILING(AO89,1)-AO89)-2*(CEILING(AP89,1)-AP89)&gt;=0,CEILING(AO89,1),CEILING(AO89+AT90/S83/12,1))</f>
        <v>9927</v>
      </c>
      <c r="T87" s="853"/>
      <c r="U87" s="853"/>
      <c r="V87" s="853"/>
      <c r="W87" s="853"/>
      <c r="X87" s="209" t="s">
        <v>207</v>
      </c>
      <c r="Y87" s="852">
        <f>IF((CEILING(AO89,1)-AO89)-2*(CEILING(AP89,1)-AP89)&gt;=0,CEILING(AP89,1),FLOOR(AP89,1))</f>
        <v>9827</v>
      </c>
      <c r="Z87" s="853"/>
      <c r="AA87" s="853"/>
      <c r="AB87" s="853"/>
      <c r="AC87" s="853"/>
      <c r="AD87" s="209" t="s">
        <v>207</v>
      </c>
      <c r="AE87" s="876"/>
      <c r="AF87" s="877"/>
      <c r="AG87" s="877"/>
      <c r="AH87" s="877"/>
      <c r="AI87" s="877"/>
      <c r="AJ87" s="878"/>
      <c r="AM87" s="210"/>
      <c r="AN87" s="211" t="s">
        <v>111</v>
      </c>
      <c r="AO87" s="212">
        <f>AB72</f>
        <v>6715800</v>
      </c>
      <c r="AP87" s="213"/>
      <c r="AQ87" s="212"/>
      <c r="AR87" s="214">
        <f>SUM(AO87:AQ87)</f>
        <v>6715800</v>
      </c>
      <c r="AS87" s="215">
        <f>AR87-S83*S85*12</f>
        <v>-144</v>
      </c>
      <c r="AT87" s="216" t="s">
        <v>182</v>
      </c>
      <c r="AU87" s="217"/>
      <c r="AV87" s="218"/>
      <c r="AW87" s="218"/>
      <c r="AX87" s="218"/>
      <c r="AY87" s="219"/>
    </row>
    <row r="88" spans="1:51" ht="18" customHeight="1" thickBot="1">
      <c r="A88" s="771"/>
      <c r="B88" s="830"/>
      <c r="C88" s="831"/>
      <c r="D88" s="831"/>
      <c r="E88" s="831"/>
      <c r="F88" s="831"/>
      <c r="G88" s="831"/>
      <c r="H88" s="831"/>
      <c r="I88" s="831"/>
      <c r="J88" s="831"/>
      <c r="K88" s="198"/>
      <c r="L88" s="183"/>
      <c r="M88" s="199" t="s">
        <v>159</v>
      </c>
      <c r="N88" s="794">
        <f>SUM(T88,Z88)</f>
        <v>6715843.2000000002</v>
      </c>
      <c r="O88" s="794"/>
      <c r="P88" s="794"/>
      <c r="Q88" s="199" t="s">
        <v>207</v>
      </c>
      <c r="R88" s="200" t="s">
        <v>208</v>
      </c>
      <c r="S88" s="220" t="s">
        <v>159</v>
      </c>
      <c r="T88" s="794">
        <f>S83*S87*12</f>
        <v>1763035.2000000002</v>
      </c>
      <c r="U88" s="794"/>
      <c r="V88" s="794"/>
      <c r="W88" s="199" t="s">
        <v>207</v>
      </c>
      <c r="X88" s="221" t="s">
        <v>208</v>
      </c>
      <c r="Y88" s="220" t="s">
        <v>159</v>
      </c>
      <c r="Z88" s="794">
        <f>Y83*Y87*12</f>
        <v>4952808</v>
      </c>
      <c r="AA88" s="794"/>
      <c r="AB88" s="794"/>
      <c r="AC88" s="199" t="s">
        <v>207</v>
      </c>
      <c r="AD88" s="221" t="s">
        <v>208</v>
      </c>
      <c r="AE88" s="879"/>
      <c r="AF88" s="880"/>
      <c r="AG88" s="880"/>
      <c r="AH88" s="880"/>
      <c r="AI88" s="880"/>
      <c r="AJ88" s="881"/>
      <c r="AM88" s="204" t="s">
        <v>118</v>
      </c>
      <c r="AN88" s="222" t="s">
        <v>116</v>
      </c>
      <c r="AO88" s="223">
        <v>1.01</v>
      </c>
      <c r="AP88" s="224">
        <v>1</v>
      </c>
      <c r="AQ88" s="225"/>
      <c r="AR88" s="195"/>
      <c r="AS88" s="207"/>
      <c r="AT88" s="195"/>
      <c r="AU88" s="208" t="s">
        <v>203</v>
      </c>
      <c r="AV88" s="226">
        <f>AO88/AP88</f>
        <v>1.01</v>
      </c>
      <c r="AW88" s="227" t="str">
        <f>IF(AV88&lt;=1,"  【エラー】１を超えるよう配分比率を設定してください。","  １を超えていることをご確認ください。")</f>
        <v xml:space="preserve">  １を超えていることをご確認ください。</v>
      </c>
      <c r="AX88" s="227"/>
      <c r="AY88" s="228"/>
    </row>
    <row r="89" spans="1:51" ht="18" customHeight="1">
      <c r="A89" s="771"/>
      <c r="B89" s="830"/>
      <c r="C89" s="831"/>
      <c r="D89" s="831"/>
      <c r="E89" s="831"/>
      <c r="F89" s="831"/>
      <c r="G89" s="831"/>
      <c r="H89" s="831"/>
      <c r="I89" s="831"/>
      <c r="J89" s="831"/>
      <c r="K89" s="229"/>
      <c r="L89" s="187" t="s">
        <v>210</v>
      </c>
      <c r="M89" s="188"/>
      <c r="N89" s="188"/>
      <c r="O89" s="188"/>
      <c r="P89" s="188"/>
      <c r="Q89" s="188"/>
      <c r="R89" s="188"/>
      <c r="S89" s="854">
        <f>IF((CEILING(AO92,1)-AO92)-2*(CEILING(AP92,1)-AP92)&gt;=0,CEILING(AO92,1),CEILING(AO92+(AT92+AT93)/S83/12,1))</f>
        <v>8840</v>
      </c>
      <c r="T89" s="855"/>
      <c r="U89" s="855"/>
      <c r="V89" s="855"/>
      <c r="W89" s="855"/>
      <c r="X89" s="189" t="s">
        <v>207</v>
      </c>
      <c r="Y89" s="854">
        <f>IF((CEILING(AO92,1)-AO92)-2*(CEILING(AP92,1)-AP92)&gt;=0,CEILING(AP92,1),FLOOR(AP92,1))</f>
        <v>8752</v>
      </c>
      <c r="Z89" s="855"/>
      <c r="AA89" s="855"/>
      <c r="AB89" s="855"/>
      <c r="AC89" s="855"/>
      <c r="AD89" s="189" t="s">
        <v>207</v>
      </c>
      <c r="AE89" s="855">
        <f>IF(Y89-2*(CEILING(AQ92,1))&gt;=0,CEILING(AQ92,1),FLOOR(AQ92,1))</f>
        <v>4376</v>
      </c>
      <c r="AF89" s="855"/>
      <c r="AG89" s="855"/>
      <c r="AH89" s="855"/>
      <c r="AI89" s="855"/>
      <c r="AJ89" s="230" t="s">
        <v>207</v>
      </c>
      <c r="AM89" s="231"/>
      <c r="AN89" s="232" t="s">
        <v>110</v>
      </c>
      <c r="AO89" s="233">
        <f>AB72/((S83+Y83/AV88)*12)</f>
        <v>9925.6602514574697</v>
      </c>
      <c r="AP89" s="234">
        <f>AB72/((S83*AV88+Y83)*12)</f>
        <v>9827.3863875816533</v>
      </c>
      <c r="AQ89" s="233"/>
      <c r="AR89" s="235"/>
      <c r="AS89" s="236"/>
      <c r="AT89" s="235"/>
      <c r="AU89" s="237"/>
      <c r="AV89" s="238"/>
      <c r="AW89" s="235"/>
      <c r="AX89" s="235"/>
      <c r="AY89" s="239"/>
    </row>
    <row r="90" spans="1:51" ht="18" customHeight="1" thickBot="1">
      <c r="A90" s="240"/>
      <c r="B90" s="830"/>
      <c r="C90" s="831"/>
      <c r="D90" s="831"/>
      <c r="E90" s="831"/>
      <c r="F90" s="831"/>
      <c r="G90" s="831"/>
      <c r="H90" s="831"/>
      <c r="I90" s="831"/>
      <c r="J90" s="831"/>
      <c r="K90" s="198"/>
      <c r="L90" s="185"/>
      <c r="M90" s="202" t="s">
        <v>159</v>
      </c>
      <c r="N90" s="839">
        <f>SUM(T90,Z90,AF90)</f>
        <v>6716160</v>
      </c>
      <c r="O90" s="839"/>
      <c r="P90" s="839"/>
      <c r="Q90" s="202" t="s">
        <v>207</v>
      </c>
      <c r="R90" s="241" t="s">
        <v>208</v>
      </c>
      <c r="S90" s="201" t="s">
        <v>159</v>
      </c>
      <c r="T90" s="839">
        <f>S83*S89*12</f>
        <v>1569984</v>
      </c>
      <c r="U90" s="839"/>
      <c r="V90" s="839"/>
      <c r="W90" s="202" t="s">
        <v>207</v>
      </c>
      <c r="X90" s="221" t="s">
        <v>208</v>
      </c>
      <c r="Y90" s="201" t="s">
        <v>159</v>
      </c>
      <c r="Z90" s="839">
        <f>Y83*Y89*12</f>
        <v>4411008</v>
      </c>
      <c r="AA90" s="839"/>
      <c r="AB90" s="839"/>
      <c r="AC90" s="202" t="s">
        <v>207</v>
      </c>
      <c r="AD90" s="221" t="s">
        <v>208</v>
      </c>
      <c r="AE90" s="202" t="s">
        <v>159</v>
      </c>
      <c r="AF90" s="839">
        <f>AE83*AE89*12</f>
        <v>735168</v>
      </c>
      <c r="AG90" s="839"/>
      <c r="AH90" s="839"/>
      <c r="AI90" s="202" t="s">
        <v>207</v>
      </c>
      <c r="AJ90" s="242" t="s">
        <v>208</v>
      </c>
      <c r="AM90" s="210"/>
      <c r="AN90" s="210" t="s">
        <v>111</v>
      </c>
      <c r="AO90" s="243">
        <f>AB72/(1+Y83/S83/AV88)</f>
        <v>1762797.2606588467</v>
      </c>
      <c r="AP90" s="244">
        <f>AB72/(S83/Y83*AV88+1)</f>
        <v>4953002.7393411528</v>
      </c>
      <c r="AQ90" s="243"/>
      <c r="AR90" s="214">
        <f>SUM(AO90:AQ90)</f>
        <v>6715800</v>
      </c>
      <c r="AS90" s="215">
        <f>AR90-S83*S87*12-Y83*Y87*12</f>
        <v>-43.200000000186265</v>
      </c>
      <c r="AT90" s="218">
        <f>IF((CEILING(AO89,1)-AO89)-2*(CEILING(AP89,1)-AP89)&gt;=0,0,(AP89-FLOOR(AP89,1))*Y83*12)</f>
        <v>194.73934115323937</v>
      </c>
      <c r="AU90" s="217"/>
      <c r="AV90" s="245"/>
      <c r="AW90" s="218"/>
      <c r="AX90" s="218"/>
      <c r="AY90" s="219"/>
    </row>
    <row r="91" spans="1:51" ht="18" customHeight="1" thickBot="1">
      <c r="A91" s="240"/>
      <c r="B91" s="830"/>
      <c r="C91" s="831"/>
      <c r="D91" s="831"/>
      <c r="E91" s="831"/>
      <c r="F91" s="831"/>
      <c r="G91" s="831"/>
      <c r="H91" s="831"/>
      <c r="I91" s="831"/>
      <c r="J91" s="831"/>
      <c r="K91" s="229"/>
      <c r="L91" s="187" t="s">
        <v>211</v>
      </c>
      <c r="M91" s="188"/>
      <c r="N91" s="188"/>
      <c r="O91" s="188"/>
      <c r="P91" s="188"/>
      <c r="Q91" s="188"/>
      <c r="R91" s="188"/>
      <c r="S91" s="834"/>
      <c r="T91" s="835"/>
      <c r="U91" s="835"/>
      <c r="V91" s="835"/>
      <c r="W91" s="836"/>
      <c r="X91" s="185" t="s">
        <v>207</v>
      </c>
      <c r="Y91" s="834"/>
      <c r="Z91" s="835"/>
      <c r="AA91" s="835"/>
      <c r="AB91" s="835"/>
      <c r="AC91" s="836"/>
      <c r="AD91" s="246" t="s">
        <v>207</v>
      </c>
      <c r="AE91" s="834"/>
      <c r="AF91" s="835"/>
      <c r="AG91" s="835"/>
      <c r="AH91" s="835"/>
      <c r="AI91" s="836"/>
      <c r="AJ91" s="4" t="s">
        <v>207</v>
      </c>
      <c r="AM91" s="204" t="s">
        <v>119</v>
      </c>
      <c r="AN91" s="237" t="s">
        <v>116</v>
      </c>
      <c r="AO91" s="223">
        <v>1.01</v>
      </c>
      <c r="AP91" s="247">
        <v>1</v>
      </c>
      <c r="AQ91" s="248">
        <v>0.5</v>
      </c>
      <c r="AR91" s="235"/>
      <c r="AS91" s="236"/>
      <c r="AT91" s="235"/>
      <c r="AU91" s="237" t="s">
        <v>203</v>
      </c>
      <c r="AV91" s="238">
        <f>AO91/AP91</f>
        <v>1.01</v>
      </c>
      <c r="AW91" s="249" t="str">
        <f>IF(AV91&lt;=1," 【エラー】１を超えるよう配分比率を設定してください。","  １を超えていることをご確認ください。")</f>
        <v xml:space="preserve">  １を超えていることをご確認ください。</v>
      </c>
      <c r="AX91" s="249"/>
      <c r="AY91" s="250"/>
    </row>
    <row r="92" spans="1:51" ht="18" customHeight="1" thickBot="1">
      <c r="A92" s="240"/>
      <c r="B92" s="832"/>
      <c r="C92" s="833"/>
      <c r="D92" s="833"/>
      <c r="E92" s="833"/>
      <c r="F92" s="833"/>
      <c r="G92" s="833"/>
      <c r="H92" s="833"/>
      <c r="I92" s="831"/>
      <c r="J92" s="831"/>
      <c r="K92" s="251"/>
      <c r="L92" s="185"/>
      <c r="M92" s="252" t="s">
        <v>159</v>
      </c>
      <c r="N92" s="851">
        <f>SUM(T92,Z92,AF92)</f>
        <v>0</v>
      </c>
      <c r="O92" s="851"/>
      <c r="P92" s="851"/>
      <c r="Q92" s="252" t="s">
        <v>207</v>
      </c>
      <c r="R92" s="253" t="s">
        <v>208</v>
      </c>
      <c r="S92" s="254" t="s">
        <v>159</v>
      </c>
      <c r="T92" s="851">
        <f>S83*S91*12</f>
        <v>0</v>
      </c>
      <c r="U92" s="851"/>
      <c r="V92" s="851"/>
      <c r="W92" s="252" t="s">
        <v>207</v>
      </c>
      <c r="X92" s="255" t="s">
        <v>208</v>
      </c>
      <c r="Y92" s="252" t="s">
        <v>159</v>
      </c>
      <c r="Z92" s="851">
        <f>Y83*Y91*12</f>
        <v>0</v>
      </c>
      <c r="AA92" s="851"/>
      <c r="AB92" s="851"/>
      <c r="AC92" s="252" t="s">
        <v>207</v>
      </c>
      <c r="AD92" s="255" t="s">
        <v>208</v>
      </c>
      <c r="AE92" s="252" t="s">
        <v>159</v>
      </c>
      <c r="AF92" s="851">
        <f>AE83*AE91*12</f>
        <v>0</v>
      </c>
      <c r="AG92" s="851"/>
      <c r="AH92" s="851"/>
      <c r="AI92" s="252" t="s">
        <v>207</v>
      </c>
      <c r="AJ92" s="256" t="s">
        <v>208</v>
      </c>
      <c r="AM92" s="257"/>
      <c r="AN92" s="258" t="s">
        <v>110</v>
      </c>
      <c r="AO92" s="233">
        <f>AB72/((S83+Y83/AV91+AE83/AV93)*12)</f>
        <v>8839.1583786826795</v>
      </c>
      <c r="AP92" s="234">
        <f>AB72/((S83*AV91+Y83+AE83/AV92)*12)</f>
        <v>8751.6419590917631</v>
      </c>
      <c r="AQ92" s="233">
        <f>AB72/((S83*AV93+Y83*AV92+AE83)*12)</f>
        <v>4375.8209795458815</v>
      </c>
      <c r="AR92" s="235"/>
      <c r="AS92" s="236"/>
      <c r="AT92" s="259">
        <f>IF((CEILING(AO92,1)-AO92)-2*(CEILING(AP92,1)-AP92)&gt;=0,0,(AP92-FLOOR(AP92,1))*Y83*12)</f>
        <v>0</v>
      </c>
      <c r="AU92" s="237" t="s">
        <v>204</v>
      </c>
      <c r="AV92" s="238">
        <f>AP91/AQ91</f>
        <v>2</v>
      </c>
      <c r="AW92" s="249" t="str">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 xml:space="preserve">  ２以上であることをご確認ください。</v>
      </c>
      <c r="AX92" s="249"/>
      <c r="AY92" s="250"/>
    </row>
    <row r="93" spans="1:51" s="63" customFormat="1" ht="18" customHeight="1" thickBot="1">
      <c r="A93" s="260"/>
      <c r="B93" s="261" t="s">
        <v>237</v>
      </c>
      <c r="C93" s="146"/>
      <c r="D93" s="146"/>
      <c r="E93" s="146"/>
      <c r="F93" s="146"/>
      <c r="G93" s="146"/>
      <c r="H93" s="146"/>
      <c r="I93" s="146"/>
      <c r="J93" s="146"/>
      <c r="K93" s="262"/>
      <c r="L93" s="262"/>
      <c r="M93" s="146"/>
      <c r="N93" s="146"/>
      <c r="O93" s="146"/>
      <c r="P93" s="146"/>
      <c r="Q93" s="146"/>
      <c r="R93" s="146"/>
      <c r="S93" s="146"/>
      <c r="T93" s="146"/>
      <c r="U93" s="146"/>
      <c r="V93" s="146"/>
      <c r="W93" s="263"/>
      <c r="X93" s="848">
        <v>6</v>
      </c>
      <c r="Y93" s="849"/>
      <c r="Z93" s="264" t="s">
        <v>63</v>
      </c>
      <c r="AA93" s="265"/>
      <c r="AB93" s="265"/>
      <c r="AC93" s="850"/>
      <c r="AD93" s="850"/>
      <c r="AE93" s="264"/>
      <c r="AF93" s="264"/>
      <c r="AG93" s="264"/>
      <c r="AH93" s="266"/>
      <c r="AI93" s="267"/>
      <c r="AJ93" s="268"/>
      <c r="AM93" s="269"/>
      <c r="AN93" s="210" t="s">
        <v>111</v>
      </c>
      <c r="AO93" s="270">
        <f>AB72/(1+Y83/S83/AV91+AE83/S83/AV93)</f>
        <v>1569834.5280540441</v>
      </c>
      <c r="AP93" s="214">
        <f>AB72/(S83/Y83*AV91+1+AE83/Y83/AV92)</f>
        <v>4410827.5473822476</v>
      </c>
      <c r="AQ93" s="270">
        <f>AB72/(S83/AE83*AV93+Y83/AE83*AV92+1)</f>
        <v>735137.92456370802</v>
      </c>
      <c r="AR93" s="214">
        <f>SUM(AO93:AQ93)</f>
        <v>6715800</v>
      </c>
      <c r="AS93" s="215">
        <f>AR93-S83*S89*12-Y83*Y89*12-AE83*AE89*12</f>
        <v>-360</v>
      </c>
      <c r="AT93" s="271">
        <f>IF(Y89-2*(CEILING(AQ92,1))&gt;=0,0,(AQ92-FLOOR(AQ92,1))*AE83*12)</f>
        <v>0</v>
      </c>
      <c r="AU93" s="217" t="s">
        <v>205</v>
      </c>
      <c r="AV93" s="218">
        <f>AO91/AQ91</f>
        <v>2.02</v>
      </c>
      <c r="AW93" s="218"/>
      <c r="AX93" s="218"/>
      <c r="AY93" s="219"/>
    </row>
    <row r="94" spans="1:51" s="63" customFormat="1" ht="18" customHeight="1">
      <c r="A94" s="272"/>
      <c r="B94" s="273"/>
      <c r="C94" s="310" t="s">
        <v>346</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195</v>
      </c>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8"/>
      <c r="AJ95" s="274"/>
      <c r="AL95" s="275"/>
      <c r="AM95" s="89"/>
      <c r="AN95" s="276"/>
      <c r="AO95" s="276"/>
      <c r="AP95" s="276"/>
      <c r="AQ95" s="276"/>
      <c r="AR95" s="277"/>
      <c r="AT95" s="68"/>
    </row>
    <row r="96" spans="1:51" s="63" customFormat="1" ht="18" customHeight="1">
      <c r="A96" s="272"/>
      <c r="B96" s="273"/>
      <c r="C96" s="644"/>
      <c r="D96" s="310" t="s">
        <v>196</v>
      </c>
      <c r="E96" s="644"/>
      <c r="F96" s="644"/>
      <c r="G96" s="644"/>
      <c r="H96" s="644"/>
      <c r="I96" s="644"/>
      <c r="J96" s="644"/>
      <c r="K96" s="644"/>
      <c r="L96" s="644"/>
      <c r="M96" s="644"/>
      <c r="N96" s="644"/>
      <c r="O96" s="644"/>
      <c r="P96" s="644"/>
      <c r="Q96" s="644"/>
      <c r="R96" s="644"/>
      <c r="S96" s="644"/>
      <c r="T96" s="639"/>
      <c r="U96" s="639"/>
      <c r="V96" s="639"/>
      <c r="W96" s="639"/>
      <c r="X96" s="639"/>
      <c r="Y96" s="639"/>
      <c r="Z96" s="639"/>
      <c r="AA96" s="639"/>
      <c r="AB96" s="639"/>
      <c r="AC96" s="639"/>
      <c r="AD96" s="639"/>
      <c r="AE96" s="639"/>
      <c r="AF96" s="639"/>
      <c r="AG96" s="639"/>
      <c r="AH96" s="639"/>
      <c r="AI96" s="638"/>
      <c r="AJ96" s="274"/>
      <c r="AL96" s="275"/>
      <c r="AM96" s="89"/>
      <c r="AN96" s="276"/>
      <c r="AO96" s="276"/>
      <c r="AP96" s="276"/>
      <c r="AQ96" s="276"/>
      <c r="AR96" s="277"/>
      <c r="AT96" s="68"/>
    </row>
    <row r="97" spans="1:46" s="63" customFormat="1" ht="27" customHeight="1">
      <c r="A97" s="272"/>
      <c r="B97" s="273"/>
      <c r="C97" s="644"/>
      <c r="D97" s="889" t="s">
        <v>238</v>
      </c>
      <c r="E97" s="889"/>
      <c r="F97" s="889"/>
      <c r="G97" s="889"/>
      <c r="H97" s="889"/>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274"/>
      <c r="AL97" s="275"/>
      <c r="AM97" s="89"/>
      <c r="AN97" s="276"/>
      <c r="AO97" s="276"/>
      <c r="AP97" s="276"/>
      <c r="AQ97" s="276"/>
      <c r="AR97" s="277"/>
      <c r="AT97" s="68"/>
    </row>
    <row r="98" spans="1:46" s="63" customFormat="1" ht="18" customHeight="1" thickBot="1">
      <c r="A98" s="279"/>
      <c r="B98" s="280"/>
      <c r="C98" s="281"/>
      <c r="D98" s="282" t="s">
        <v>49</v>
      </c>
      <c r="E98" s="283"/>
      <c r="F98" s="890"/>
      <c r="G98" s="890"/>
      <c r="H98" s="890"/>
      <c r="I98" s="890"/>
      <c r="J98" s="890"/>
      <c r="K98" s="890"/>
      <c r="L98" s="890"/>
      <c r="M98" s="890"/>
      <c r="N98" s="890"/>
      <c r="O98" s="890"/>
      <c r="P98" s="890"/>
      <c r="Q98" s="890"/>
      <c r="R98" s="890"/>
      <c r="S98" s="890"/>
      <c r="T98" s="890"/>
      <c r="U98" s="890"/>
      <c r="V98" s="890"/>
      <c r="W98" s="890"/>
      <c r="X98" s="890"/>
      <c r="Y98" s="890"/>
      <c r="Z98" s="890"/>
      <c r="AA98" s="890"/>
      <c r="AB98" s="890"/>
      <c r="AC98" s="890"/>
      <c r="AD98" s="890"/>
      <c r="AE98" s="890"/>
      <c r="AF98" s="890"/>
      <c r="AG98" s="890"/>
      <c r="AH98" s="890"/>
      <c r="AI98" s="890"/>
      <c r="AJ98" s="284" t="s">
        <v>197</v>
      </c>
      <c r="AL98" s="275"/>
      <c r="AM98" s="89"/>
      <c r="AN98" s="276"/>
      <c r="AO98" s="276"/>
      <c r="AP98" s="276"/>
      <c r="AQ98" s="276"/>
      <c r="AR98" s="277"/>
      <c r="AT98" s="68"/>
    </row>
    <row r="99" spans="1:46" s="63" customFormat="1" ht="18" customHeight="1" thickBot="1">
      <c r="A99" s="65" t="s">
        <v>331</v>
      </c>
      <c r="B99" s="285" t="s">
        <v>293</v>
      </c>
      <c r="C99" s="286"/>
      <c r="D99" s="286"/>
      <c r="E99" s="286"/>
      <c r="F99" s="286"/>
      <c r="G99" s="286"/>
      <c r="H99" s="285"/>
      <c r="I99" s="285"/>
      <c r="J99" s="285"/>
      <c r="K99" s="285"/>
      <c r="L99" s="287"/>
      <c r="M99" s="129"/>
      <c r="N99" s="288" t="s">
        <v>147</v>
      </c>
      <c r="O99" s="130"/>
      <c r="P99" s="814">
        <v>4</v>
      </c>
      <c r="Q99" s="814"/>
      <c r="R99" s="130" t="s">
        <v>11</v>
      </c>
      <c r="S99" s="814">
        <v>4</v>
      </c>
      <c r="T99" s="814"/>
      <c r="U99" s="130" t="s">
        <v>12</v>
      </c>
      <c r="V99" s="888" t="s">
        <v>13</v>
      </c>
      <c r="W99" s="888"/>
      <c r="X99" s="130" t="s">
        <v>19</v>
      </c>
      <c r="Y99" s="130"/>
      <c r="Z99" s="814">
        <v>5</v>
      </c>
      <c r="AA99" s="814"/>
      <c r="AB99" s="130" t="s">
        <v>11</v>
      </c>
      <c r="AC99" s="814">
        <v>3</v>
      </c>
      <c r="AD99" s="814"/>
      <c r="AE99" s="130" t="s">
        <v>12</v>
      </c>
      <c r="AF99" s="130" t="s">
        <v>145</v>
      </c>
      <c r="AG99" s="487">
        <f>IF(P99&gt;=1,(Z99*12+AC99)-(P99*12+S99)+1,"")</f>
        <v>12</v>
      </c>
      <c r="AH99" s="888" t="s">
        <v>146</v>
      </c>
      <c r="AI99" s="888"/>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823" t="s">
        <v>472</v>
      </c>
      <c r="C102" s="823"/>
      <c r="D102" s="823"/>
      <c r="E102" s="823"/>
      <c r="F102" s="823"/>
      <c r="G102" s="823"/>
      <c r="H102" s="823"/>
      <c r="I102" s="823"/>
      <c r="J102" s="823"/>
      <c r="K102" s="823"/>
      <c r="L102" s="823"/>
      <c r="M102" s="823"/>
      <c r="N102" s="823"/>
      <c r="O102" s="823"/>
      <c r="P102" s="823"/>
      <c r="Q102" s="823"/>
      <c r="R102" s="823"/>
      <c r="S102" s="823"/>
      <c r="T102" s="823"/>
      <c r="U102" s="823"/>
      <c r="V102" s="823"/>
      <c r="W102" s="823"/>
      <c r="X102" s="823"/>
      <c r="Y102" s="823"/>
      <c r="Z102" s="823"/>
      <c r="AA102" s="823"/>
      <c r="AB102" s="823"/>
      <c r="AC102" s="823"/>
      <c r="AD102" s="823"/>
      <c r="AE102" s="823"/>
      <c r="AF102" s="823"/>
      <c r="AG102" s="823"/>
      <c r="AH102" s="823"/>
      <c r="AI102" s="823"/>
      <c r="AJ102" s="823"/>
    </row>
    <row r="103" spans="1:46" s="63" customFormat="1" ht="90" customHeight="1">
      <c r="A103" s="291" t="s">
        <v>79</v>
      </c>
      <c r="B103" s="823" t="s">
        <v>477</v>
      </c>
      <c r="C103" s="823"/>
      <c r="D103" s="823"/>
      <c r="E103" s="823"/>
      <c r="F103" s="823"/>
      <c r="G103" s="823"/>
      <c r="H103" s="823"/>
      <c r="I103" s="823"/>
      <c r="J103" s="823"/>
      <c r="K103" s="823"/>
      <c r="L103" s="823"/>
      <c r="M103" s="823"/>
      <c r="N103" s="823"/>
      <c r="O103" s="823"/>
      <c r="P103" s="823"/>
      <c r="Q103" s="823"/>
      <c r="R103" s="823"/>
      <c r="S103" s="823"/>
      <c r="T103" s="823"/>
      <c r="U103" s="823"/>
      <c r="V103" s="823"/>
      <c r="W103" s="823"/>
      <c r="X103" s="823"/>
      <c r="Y103" s="823"/>
      <c r="Z103" s="823"/>
      <c r="AA103" s="823"/>
      <c r="AB103" s="823"/>
      <c r="AC103" s="823"/>
      <c r="AD103" s="823"/>
      <c r="AE103" s="823"/>
      <c r="AF103" s="823"/>
      <c r="AG103" s="823"/>
      <c r="AH103" s="823"/>
      <c r="AI103" s="823"/>
      <c r="AJ103" s="823"/>
    </row>
    <row r="104" spans="1:46" s="63" customFormat="1" ht="27" customHeight="1">
      <c r="A104" s="292" t="s">
        <v>79</v>
      </c>
      <c r="B104" s="820" t="s">
        <v>473</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row>
    <row r="105" spans="1:46" s="63" customFormat="1" ht="40.15" customHeight="1">
      <c r="A105" s="139" t="s">
        <v>79</v>
      </c>
      <c r="B105" s="863" t="s">
        <v>474</v>
      </c>
      <c r="C105" s="863"/>
      <c r="D105" s="863"/>
      <c r="E105" s="863"/>
      <c r="F105" s="863"/>
      <c r="G105" s="863"/>
      <c r="H105" s="863"/>
      <c r="I105" s="863"/>
      <c r="J105" s="863"/>
      <c r="K105" s="863"/>
      <c r="L105" s="863"/>
      <c r="M105" s="863"/>
      <c r="N105" s="863"/>
      <c r="O105" s="863"/>
      <c r="P105" s="863"/>
      <c r="Q105" s="863"/>
      <c r="R105" s="863"/>
      <c r="S105" s="863"/>
      <c r="T105" s="863"/>
      <c r="U105" s="863"/>
      <c r="V105" s="863"/>
      <c r="W105" s="863"/>
      <c r="X105" s="863"/>
      <c r="Y105" s="863"/>
      <c r="Z105" s="863"/>
      <c r="AA105" s="863"/>
      <c r="AB105" s="863"/>
      <c r="AC105" s="863"/>
      <c r="AD105" s="863"/>
      <c r="AE105" s="863"/>
      <c r="AF105" s="863"/>
      <c r="AG105" s="863"/>
      <c r="AH105" s="863"/>
      <c r="AI105" s="863"/>
      <c r="AJ105" s="863"/>
    </row>
    <row r="106" spans="1:46" s="63" customFormat="1" ht="36" customHeight="1">
      <c r="A106" s="292" t="s">
        <v>108</v>
      </c>
      <c r="B106" s="918" t="s">
        <v>475</v>
      </c>
      <c r="C106" s="918"/>
      <c r="D106" s="918"/>
      <c r="E106" s="918"/>
      <c r="F106" s="918"/>
      <c r="G106" s="918"/>
      <c r="H106" s="918"/>
      <c r="I106" s="918"/>
      <c r="J106" s="918"/>
      <c r="K106" s="918"/>
      <c r="L106" s="918"/>
      <c r="M106" s="918"/>
      <c r="N106" s="918"/>
      <c r="O106" s="918"/>
      <c r="P106" s="918"/>
      <c r="Q106" s="918"/>
      <c r="R106" s="918"/>
      <c r="S106" s="918"/>
      <c r="T106" s="918"/>
      <c r="U106" s="918"/>
      <c r="V106" s="918"/>
      <c r="W106" s="918"/>
      <c r="X106" s="918"/>
      <c r="Y106" s="918"/>
      <c r="Z106" s="918"/>
      <c r="AA106" s="918"/>
      <c r="AB106" s="918"/>
      <c r="AC106" s="918"/>
      <c r="AD106" s="918"/>
      <c r="AE106" s="918"/>
      <c r="AF106" s="918"/>
      <c r="AG106" s="918"/>
      <c r="AH106" s="918"/>
      <c r="AI106" s="918"/>
      <c r="AJ106" s="918"/>
    </row>
    <row r="107" spans="1:46" s="63" customFormat="1" ht="27" customHeight="1">
      <c r="A107" s="292" t="s">
        <v>79</v>
      </c>
      <c r="B107" s="918" t="s">
        <v>476</v>
      </c>
      <c r="C107" s="918"/>
      <c r="D107" s="918"/>
      <c r="E107" s="918"/>
      <c r="F107" s="918"/>
      <c r="G107" s="918"/>
      <c r="H107" s="918"/>
      <c r="I107" s="918"/>
      <c r="J107" s="918"/>
      <c r="K107" s="918"/>
      <c r="L107" s="918"/>
      <c r="M107" s="918"/>
      <c r="N107" s="918"/>
      <c r="O107" s="918"/>
      <c r="P107" s="918"/>
      <c r="Q107" s="918"/>
      <c r="R107" s="918"/>
      <c r="S107" s="918"/>
      <c r="T107" s="918"/>
      <c r="U107" s="918"/>
      <c r="V107" s="918"/>
      <c r="W107" s="918"/>
      <c r="X107" s="918"/>
      <c r="Y107" s="918"/>
      <c r="Z107" s="918"/>
      <c r="AA107" s="918"/>
      <c r="AB107" s="918"/>
      <c r="AC107" s="918"/>
      <c r="AD107" s="918"/>
      <c r="AE107" s="918"/>
      <c r="AF107" s="918"/>
      <c r="AG107" s="918"/>
      <c r="AH107" s="918"/>
      <c r="AI107" s="918"/>
      <c r="AJ107" s="918"/>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347</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308</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174</v>
      </c>
      <c r="AG111" s="299"/>
      <c r="AH111" s="300" t="s">
        <v>107</v>
      </c>
      <c r="AI111" s="299"/>
      <c r="AJ111" s="301"/>
      <c r="AK111" s="2"/>
    </row>
    <row r="112" spans="1:46" s="63" customFormat="1" ht="26.25" customHeight="1">
      <c r="A112" s="772" t="s">
        <v>35</v>
      </c>
      <c r="B112" s="773"/>
      <c r="C112" s="773"/>
      <c r="D112" s="774"/>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923" t="s">
        <v>32</v>
      </c>
      <c r="B113" s="924"/>
      <c r="C113" s="924"/>
      <c r="D113" s="924"/>
      <c r="E113" s="307" t="s">
        <v>239</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830"/>
      <c r="B114" s="831"/>
      <c r="C114" s="831"/>
      <c r="D114" s="831"/>
      <c r="E114" s="312"/>
      <c r="F114" s="310" t="s">
        <v>36</v>
      </c>
      <c r="G114" s="148"/>
      <c r="H114" s="148"/>
      <c r="I114" s="148"/>
      <c r="J114" s="148"/>
      <c r="K114" s="313"/>
      <c r="L114" s="310" t="s">
        <v>151</v>
      </c>
      <c r="M114" s="148"/>
      <c r="N114" s="148"/>
      <c r="O114" s="310"/>
      <c r="P114" s="310"/>
      <c r="Q114" s="314"/>
      <c r="R114" s="315"/>
      <c r="S114" s="310" t="s">
        <v>29</v>
      </c>
      <c r="T114" s="310"/>
      <c r="U114" s="310" t="s">
        <v>30</v>
      </c>
      <c r="V114" s="1012"/>
      <c r="W114" s="1012"/>
      <c r="X114" s="1012"/>
      <c r="Y114" s="1012"/>
      <c r="Z114" s="1012"/>
      <c r="AA114" s="1012"/>
      <c r="AB114" s="1012"/>
      <c r="AC114" s="1012"/>
      <c r="AD114" s="1012"/>
      <c r="AE114" s="1012"/>
      <c r="AF114" s="1012"/>
      <c r="AG114" s="1012"/>
      <c r="AH114" s="1012"/>
      <c r="AI114" s="1012"/>
      <c r="AJ114" s="316" t="s">
        <v>31</v>
      </c>
      <c r="AK114" s="2"/>
    </row>
    <row r="115" spans="1:37" s="63" customFormat="1" ht="18" customHeight="1" thickBot="1">
      <c r="A115" s="830"/>
      <c r="B115" s="831"/>
      <c r="C115" s="831"/>
      <c r="D115" s="831"/>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830"/>
      <c r="B116" s="831"/>
      <c r="C116" s="831"/>
      <c r="D116" s="831"/>
      <c r="E116" s="891" t="s">
        <v>505</v>
      </c>
      <c r="F116" s="892"/>
      <c r="G116" s="892"/>
      <c r="H116" s="892"/>
      <c r="I116" s="892"/>
      <c r="J116" s="892"/>
      <c r="K116" s="892"/>
      <c r="L116" s="892"/>
      <c r="M116" s="892"/>
      <c r="N116" s="892"/>
      <c r="O116" s="892"/>
      <c r="P116" s="892"/>
      <c r="Q116" s="892"/>
      <c r="R116" s="892"/>
      <c r="S116" s="892"/>
      <c r="T116" s="892"/>
      <c r="U116" s="892"/>
      <c r="V116" s="892"/>
      <c r="W116" s="892"/>
      <c r="X116" s="892"/>
      <c r="Y116" s="892"/>
      <c r="Z116" s="892"/>
      <c r="AA116" s="892"/>
      <c r="AB116" s="892"/>
      <c r="AC116" s="892"/>
      <c r="AD116" s="892"/>
      <c r="AE116" s="892"/>
      <c r="AF116" s="892"/>
      <c r="AG116" s="892"/>
      <c r="AH116" s="892"/>
      <c r="AI116" s="892"/>
      <c r="AJ116" s="893"/>
      <c r="AK116" s="2"/>
    </row>
    <row r="117" spans="1:37" s="63" customFormat="1" ht="12">
      <c r="A117" s="830"/>
      <c r="B117" s="831"/>
      <c r="C117" s="831"/>
      <c r="D117" s="831"/>
      <c r="E117" s="320" t="s">
        <v>241</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830"/>
      <c r="B118" s="831"/>
      <c r="C118" s="831"/>
      <c r="D118" s="831"/>
      <c r="E118" s="320" t="s">
        <v>240</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832"/>
      <c r="B119" s="833"/>
      <c r="C119" s="833"/>
      <c r="D119" s="833"/>
      <c r="E119" s="323" t="s">
        <v>153</v>
      </c>
      <c r="F119" s="155"/>
      <c r="G119" s="155"/>
      <c r="H119" s="155"/>
      <c r="I119" s="155"/>
      <c r="J119" s="155"/>
      <c r="K119" s="155"/>
      <c r="L119" s="907" t="s">
        <v>249</v>
      </c>
      <c r="M119" s="908"/>
      <c r="N119" s="908"/>
      <c r="O119" s="936">
        <v>29</v>
      </c>
      <c r="P119" s="936"/>
      <c r="Q119" s="324" t="s">
        <v>5</v>
      </c>
      <c r="R119" s="936">
        <v>4</v>
      </c>
      <c r="S119" s="936"/>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309</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174</v>
      </c>
      <c r="AG122" s="335"/>
      <c r="AH122" s="336" t="s">
        <v>107</v>
      </c>
      <c r="AI122" s="335"/>
      <c r="AJ122" s="335"/>
      <c r="AK122" s="2"/>
    </row>
    <row r="123" spans="1:37" s="63" customFormat="1" ht="75" customHeight="1" thickBot="1">
      <c r="A123" s="772" t="s">
        <v>312</v>
      </c>
      <c r="B123" s="773"/>
      <c r="C123" s="773"/>
      <c r="D123" s="906"/>
      <c r="E123" s="954" t="s">
        <v>506</v>
      </c>
      <c r="F123" s="955"/>
      <c r="G123" s="955"/>
      <c r="H123" s="955"/>
      <c r="I123" s="955"/>
      <c r="J123" s="955"/>
      <c r="K123" s="955"/>
      <c r="L123" s="955"/>
      <c r="M123" s="955"/>
      <c r="N123" s="955"/>
      <c r="O123" s="955"/>
      <c r="P123" s="955"/>
      <c r="Q123" s="955"/>
      <c r="R123" s="955"/>
      <c r="S123" s="955"/>
      <c r="T123" s="955"/>
      <c r="U123" s="955"/>
      <c r="V123" s="955"/>
      <c r="W123" s="955"/>
      <c r="X123" s="955"/>
      <c r="Y123" s="955"/>
      <c r="Z123" s="955"/>
      <c r="AA123" s="955"/>
      <c r="AB123" s="955"/>
      <c r="AC123" s="955"/>
      <c r="AD123" s="955"/>
      <c r="AE123" s="955"/>
      <c r="AF123" s="955"/>
      <c r="AG123" s="955"/>
      <c r="AH123" s="955"/>
      <c r="AI123" s="955"/>
      <c r="AJ123" s="956"/>
      <c r="AK123" s="2"/>
    </row>
    <row r="124" spans="1:37" s="63" customFormat="1" ht="18" customHeight="1" thickBot="1">
      <c r="A124" s="923" t="s">
        <v>122</v>
      </c>
      <c r="B124" s="924"/>
      <c r="C124" s="924"/>
      <c r="D124" s="928"/>
      <c r="E124" s="337"/>
      <c r="F124" s="308" t="s">
        <v>310</v>
      </c>
      <c r="G124" s="309"/>
      <c r="H124" s="309"/>
      <c r="I124" s="309"/>
      <c r="J124" s="309"/>
      <c r="K124" s="309"/>
      <c r="L124" s="309"/>
      <c r="M124" s="309"/>
      <c r="P124" s="337"/>
      <c r="Q124" s="308" t="s">
        <v>311</v>
      </c>
      <c r="R124" s="309"/>
      <c r="S124" s="309"/>
      <c r="T124" s="309"/>
      <c r="U124" s="309"/>
      <c r="V124" s="309"/>
      <c r="X124" s="337"/>
      <c r="Y124" s="308" t="s">
        <v>150</v>
      </c>
      <c r="Z124" s="309"/>
      <c r="AA124" s="309"/>
      <c r="AB124" s="309"/>
      <c r="AC124" s="309"/>
      <c r="AD124" s="309"/>
      <c r="AE124" s="309"/>
      <c r="AF124" s="309"/>
      <c r="AG124" s="309"/>
      <c r="AH124" s="309"/>
      <c r="AI124" s="309"/>
      <c r="AJ124" s="311"/>
      <c r="AK124" s="2"/>
    </row>
    <row r="125" spans="1:37" s="63" customFormat="1" ht="14.25" customHeight="1" thickBot="1">
      <c r="A125" s="832"/>
      <c r="B125" s="833"/>
      <c r="C125" s="833"/>
      <c r="D125" s="929"/>
      <c r="E125" s="303" t="s">
        <v>163</v>
      </c>
      <c r="F125" s="303"/>
      <c r="G125" s="156"/>
      <c r="H125" s="156"/>
      <c r="I125" s="156"/>
      <c r="J125" s="156"/>
      <c r="K125" s="156"/>
      <c r="L125" s="156"/>
      <c r="M125" s="156"/>
      <c r="N125" s="156"/>
      <c r="O125" s="303"/>
      <c r="P125" s="933"/>
      <c r="Q125" s="934"/>
      <c r="R125" s="934"/>
      <c r="S125" s="934"/>
      <c r="T125" s="934"/>
      <c r="U125" s="934"/>
      <c r="V125" s="934"/>
      <c r="W125" s="934"/>
      <c r="X125" s="934"/>
      <c r="Y125" s="934"/>
      <c r="Z125" s="934"/>
      <c r="AA125" s="934"/>
      <c r="AB125" s="934"/>
      <c r="AC125" s="934"/>
      <c r="AD125" s="934"/>
      <c r="AE125" s="934"/>
      <c r="AF125" s="934"/>
      <c r="AG125" s="934"/>
      <c r="AH125" s="934"/>
      <c r="AI125" s="934"/>
      <c r="AJ125" s="935"/>
      <c r="AK125" s="2"/>
    </row>
    <row r="126" spans="1:37" s="63" customFormat="1" ht="26.25" customHeight="1">
      <c r="A126" s="772" t="s">
        <v>35</v>
      </c>
      <c r="B126" s="773"/>
      <c r="C126" s="773"/>
      <c r="D126" s="774"/>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923" t="s">
        <v>32</v>
      </c>
      <c r="B127" s="924"/>
      <c r="C127" s="924"/>
      <c r="D127" s="924"/>
      <c r="E127" s="307" t="s">
        <v>214</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830"/>
      <c r="B128" s="831"/>
      <c r="C128" s="831"/>
      <c r="D128" s="831"/>
      <c r="E128" s="341"/>
      <c r="F128" s="310" t="s">
        <v>36</v>
      </c>
      <c r="G128" s="148"/>
      <c r="H128" s="148"/>
      <c r="I128" s="148"/>
      <c r="J128" s="148"/>
      <c r="K128" s="342"/>
      <c r="L128" s="310" t="s">
        <v>152</v>
      </c>
      <c r="M128" s="148"/>
      <c r="N128" s="148"/>
      <c r="O128" s="310"/>
      <c r="P128" s="310"/>
      <c r="Q128" s="314"/>
      <c r="R128" s="278"/>
      <c r="S128" s="310" t="s">
        <v>29</v>
      </c>
      <c r="T128" s="310"/>
      <c r="U128" s="310" t="s">
        <v>30</v>
      </c>
      <c r="V128" s="909"/>
      <c r="W128" s="909"/>
      <c r="X128" s="909"/>
      <c r="Y128" s="909"/>
      <c r="Z128" s="909"/>
      <c r="AA128" s="909"/>
      <c r="AB128" s="909"/>
      <c r="AC128" s="909"/>
      <c r="AD128" s="909"/>
      <c r="AE128" s="909"/>
      <c r="AF128" s="909"/>
      <c r="AG128" s="909"/>
      <c r="AH128" s="909"/>
      <c r="AI128" s="909"/>
      <c r="AJ128" s="316" t="s">
        <v>31</v>
      </c>
      <c r="AK128" s="2"/>
    </row>
    <row r="129" spans="1:38" s="63" customFormat="1" ht="15.75" customHeight="1" thickBot="1">
      <c r="A129" s="830"/>
      <c r="B129" s="831"/>
      <c r="C129" s="831"/>
      <c r="D129" s="831"/>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830"/>
      <c r="B130" s="831"/>
      <c r="C130" s="831"/>
      <c r="D130" s="831"/>
      <c r="E130" s="930" t="s">
        <v>507</v>
      </c>
      <c r="F130" s="931"/>
      <c r="G130" s="931"/>
      <c r="H130" s="931"/>
      <c r="I130" s="931"/>
      <c r="J130" s="931"/>
      <c r="K130" s="931"/>
      <c r="L130" s="931"/>
      <c r="M130" s="931"/>
      <c r="N130" s="931"/>
      <c r="O130" s="931"/>
      <c r="P130" s="931"/>
      <c r="Q130" s="931"/>
      <c r="R130" s="931"/>
      <c r="S130" s="931"/>
      <c r="T130" s="931"/>
      <c r="U130" s="931"/>
      <c r="V130" s="931"/>
      <c r="W130" s="931"/>
      <c r="X130" s="931"/>
      <c r="Y130" s="931"/>
      <c r="Z130" s="931"/>
      <c r="AA130" s="931"/>
      <c r="AB130" s="931"/>
      <c r="AC130" s="931"/>
      <c r="AD130" s="931"/>
      <c r="AE130" s="931"/>
      <c r="AF130" s="931"/>
      <c r="AG130" s="931"/>
      <c r="AH130" s="931"/>
      <c r="AI130" s="931"/>
      <c r="AJ130" s="932"/>
      <c r="AK130" s="2"/>
    </row>
    <row r="131" spans="1:38" s="63" customFormat="1" ht="12">
      <c r="A131" s="830"/>
      <c r="B131" s="831"/>
      <c r="C131" s="831"/>
      <c r="D131" s="831"/>
      <c r="E131" s="320" t="s">
        <v>241</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154</v>
      </c>
      <c r="AF131" s="318"/>
      <c r="AG131" s="318"/>
      <c r="AH131" s="318"/>
      <c r="AI131" s="318"/>
      <c r="AJ131" s="321"/>
      <c r="AK131" s="2"/>
    </row>
    <row r="132" spans="1:38" s="63" customFormat="1" ht="12">
      <c r="A132" s="830"/>
      <c r="B132" s="831"/>
      <c r="C132" s="831"/>
      <c r="D132" s="831"/>
      <c r="E132" s="320" t="s">
        <v>215</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830"/>
      <c r="B133" s="831"/>
      <c r="C133" s="831"/>
      <c r="D133" s="831"/>
      <c r="E133" s="320" t="s">
        <v>294</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832"/>
      <c r="B134" s="833"/>
      <c r="C134" s="833"/>
      <c r="D134" s="833"/>
      <c r="E134" s="323" t="s">
        <v>153</v>
      </c>
      <c r="F134" s="155"/>
      <c r="G134" s="155"/>
      <c r="H134" s="155"/>
      <c r="I134" s="155"/>
      <c r="J134" s="155"/>
      <c r="K134" s="344"/>
      <c r="L134" s="907" t="s">
        <v>19</v>
      </c>
      <c r="M134" s="908"/>
      <c r="N134" s="919">
        <v>4</v>
      </c>
      <c r="O134" s="919"/>
      <c r="P134" s="324" t="s">
        <v>5</v>
      </c>
      <c r="Q134" s="919">
        <v>4</v>
      </c>
      <c r="R134" s="919"/>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394</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348</v>
      </c>
    </row>
    <row r="138" spans="1:38" s="63" customFormat="1" ht="70.5" customHeight="1" thickBot="1">
      <c r="A138" s="772" t="s">
        <v>177</v>
      </c>
      <c r="B138" s="773"/>
      <c r="C138" s="773"/>
      <c r="D138" s="906"/>
      <c r="E138" s="920"/>
      <c r="F138" s="921"/>
      <c r="G138" s="921"/>
      <c r="H138" s="921"/>
      <c r="I138" s="921"/>
      <c r="J138" s="921"/>
      <c r="K138" s="921"/>
      <c r="L138" s="921"/>
      <c r="M138" s="921"/>
      <c r="N138" s="921"/>
      <c r="O138" s="921"/>
      <c r="P138" s="921"/>
      <c r="Q138" s="921"/>
      <c r="R138" s="921"/>
      <c r="S138" s="921"/>
      <c r="T138" s="921"/>
      <c r="U138" s="921"/>
      <c r="V138" s="921"/>
      <c r="W138" s="921"/>
      <c r="X138" s="921"/>
      <c r="Y138" s="921"/>
      <c r="Z138" s="921"/>
      <c r="AA138" s="921"/>
      <c r="AB138" s="921"/>
      <c r="AC138" s="921"/>
      <c r="AD138" s="921"/>
      <c r="AE138" s="921"/>
      <c r="AF138" s="921"/>
      <c r="AG138" s="921"/>
      <c r="AH138" s="921"/>
      <c r="AI138" s="921"/>
      <c r="AJ138" s="922"/>
    </row>
    <row r="139" spans="1:38" s="63" customFormat="1" ht="70.5" customHeight="1" thickBot="1">
      <c r="A139" s="772" t="s">
        <v>242</v>
      </c>
      <c r="B139" s="773"/>
      <c r="C139" s="773"/>
      <c r="D139" s="906"/>
      <c r="E139" s="920"/>
      <c r="F139" s="921"/>
      <c r="G139" s="921"/>
      <c r="H139" s="921"/>
      <c r="I139" s="921"/>
      <c r="J139" s="921"/>
      <c r="K139" s="921"/>
      <c r="L139" s="921"/>
      <c r="M139" s="921"/>
      <c r="N139" s="921"/>
      <c r="O139" s="921"/>
      <c r="P139" s="921"/>
      <c r="Q139" s="921"/>
      <c r="R139" s="921"/>
      <c r="S139" s="921"/>
      <c r="T139" s="921"/>
      <c r="U139" s="921"/>
      <c r="V139" s="921"/>
      <c r="W139" s="921"/>
      <c r="X139" s="921"/>
      <c r="Y139" s="921"/>
      <c r="Z139" s="921"/>
      <c r="AA139" s="921"/>
      <c r="AB139" s="921"/>
      <c r="AC139" s="921"/>
      <c r="AD139" s="921"/>
      <c r="AE139" s="921"/>
      <c r="AF139" s="921"/>
      <c r="AG139" s="921"/>
      <c r="AH139" s="921"/>
      <c r="AI139" s="921"/>
      <c r="AJ139" s="922"/>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219</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174</v>
      </c>
      <c r="AG145" s="299"/>
      <c r="AH145" s="300" t="s">
        <v>107</v>
      </c>
      <c r="AI145" s="299"/>
      <c r="AJ145" s="301"/>
      <c r="AK145" s="2"/>
      <c r="AL145" s="157"/>
    </row>
    <row r="146" spans="1:38" s="63" customFormat="1" ht="17.25" customHeight="1">
      <c r="A146" s="157" t="s">
        <v>243</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244</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216</v>
      </c>
      <c r="C149" s="264" t="s">
        <v>313</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217</v>
      </c>
      <c r="C150" s="367" t="s">
        <v>225</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218</v>
      </c>
      <c r="C151" s="297" t="s">
        <v>314</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245</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915"/>
      <c r="B154" s="384" t="s">
        <v>45</v>
      </c>
      <c r="C154" s="925" t="s">
        <v>315</v>
      </c>
      <c r="D154" s="926"/>
      <c r="E154" s="926"/>
      <c r="F154" s="926"/>
      <c r="G154" s="926"/>
      <c r="H154" s="926"/>
      <c r="I154" s="926"/>
      <c r="J154" s="926"/>
      <c r="K154" s="926"/>
      <c r="L154" s="926"/>
      <c r="M154" s="926"/>
      <c r="N154" s="926"/>
      <c r="O154" s="926"/>
      <c r="P154" s="926"/>
      <c r="Q154" s="926"/>
      <c r="R154" s="926"/>
      <c r="S154" s="926"/>
      <c r="T154" s="926"/>
      <c r="U154" s="926"/>
      <c r="V154" s="926"/>
      <c r="W154" s="926"/>
      <c r="X154" s="926"/>
      <c r="Y154" s="926"/>
      <c r="Z154" s="926"/>
      <c r="AA154" s="926"/>
      <c r="AB154" s="926"/>
      <c r="AC154" s="926"/>
      <c r="AD154" s="926"/>
      <c r="AE154" s="926"/>
      <c r="AF154" s="926"/>
      <c r="AG154" s="926"/>
      <c r="AH154" s="926"/>
      <c r="AI154" s="926"/>
      <c r="AJ154" s="927"/>
      <c r="AK154" s="2"/>
      <c r="AL154" s="385"/>
    </row>
    <row r="155" spans="1:38" s="63" customFormat="1" ht="15" customHeight="1">
      <c r="A155" s="916"/>
      <c r="B155" s="976"/>
      <c r="C155" s="960" t="s">
        <v>220</v>
      </c>
      <c r="D155" s="961"/>
      <c r="E155" s="961"/>
      <c r="F155" s="961"/>
      <c r="G155" s="961"/>
      <c r="H155" s="961"/>
      <c r="I155" s="961"/>
      <c r="J155" s="962"/>
      <c r="K155" s="978"/>
      <c r="L155" s="940" t="s">
        <v>221</v>
      </c>
      <c r="M155" s="913" t="s">
        <v>351</v>
      </c>
      <c r="N155" s="831"/>
      <c r="O155" s="831"/>
      <c r="P155" s="831"/>
      <c r="Q155" s="831"/>
      <c r="R155" s="831"/>
      <c r="S155" s="831"/>
      <c r="T155" s="831"/>
      <c r="U155" s="831"/>
      <c r="V155" s="831"/>
      <c r="W155" s="831"/>
      <c r="X155" s="831"/>
      <c r="Y155" s="831"/>
      <c r="Z155" s="831"/>
      <c r="AA155" s="831"/>
      <c r="AB155" s="831"/>
      <c r="AC155" s="831"/>
      <c r="AD155" s="831"/>
      <c r="AE155" s="831"/>
      <c r="AF155" s="831"/>
      <c r="AG155" s="831"/>
      <c r="AH155" s="831"/>
      <c r="AI155" s="831"/>
      <c r="AJ155" s="914"/>
      <c r="AK155" s="386"/>
      <c r="AL155" s="387"/>
    </row>
    <row r="156" spans="1:38" s="63" customFormat="1" ht="15" customHeight="1" thickBot="1">
      <c r="A156" s="916"/>
      <c r="B156" s="977"/>
      <c r="C156" s="960"/>
      <c r="D156" s="961"/>
      <c r="E156" s="961"/>
      <c r="F156" s="961"/>
      <c r="G156" s="961"/>
      <c r="H156" s="961"/>
      <c r="I156" s="961"/>
      <c r="J156" s="962"/>
      <c r="K156" s="978"/>
      <c r="L156" s="940"/>
      <c r="M156" s="913"/>
      <c r="N156" s="831"/>
      <c r="O156" s="831"/>
      <c r="P156" s="831"/>
      <c r="Q156" s="831"/>
      <c r="R156" s="831"/>
      <c r="S156" s="831"/>
      <c r="T156" s="831"/>
      <c r="U156" s="831"/>
      <c r="V156" s="831"/>
      <c r="W156" s="831"/>
      <c r="X156" s="831"/>
      <c r="Y156" s="831"/>
      <c r="Z156" s="831"/>
      <c r="AA156" s="831"/>
      <c r="AB156" s="831"/>
      <c r="AC156" s="831"/>
      <c r="AD156" s="831"/>
      <c r="AE156" s="831"/>
      <c r="AF156" s="831"/>
      <c r="AG156" s="831"/>
      <c r="AH156" s="831"/>
      <c r="AI156" s="831"/>
      <c r="AJ156" s="914"/>
      <c r="AK156" s="386"/>
      <c r="AL156" s="387"/>
    </row>
    <row r="157" spans="1:38" s="63" customFormat="1" ht="75" customHeight="1" thickBot="1">
      <c r="A157" s="916"/>
      <c r="B157" s="977"/>
      <c r="C157" s="960"/>
      <c r="D157" s="961"/>
      <c r="E157" s="961"/>
      <c r="F157" s="961"/>
      <c r="G157" s="961"/>
      <c r="H157" s="961"/>
      <c r="I157" s="961"/>
      <c r="J157" s="962"/>
      <c r="K157" s="388"/>
      <c r="L157" s="979"/>
      <c r="M157" s="937"/>
      <c r="N157" s="938"/>
      <c r="O157" s="938"/>
      <c r="P157" s="938"/>
      <c r="Q157" s="938"/>
      <c r="R157" s="938"/>
      <c r="S157" s="938"/>
      <c r="T157" s="938"/>
      <c r="U157" s="938"/>
      <c r="V157" s="938"/>
      <c r="W157" s="938"/>
      <c r="X157" s="938"/>
      <c r="Y157" s="938"/>
      <c r="Z157" s="938"/>
      <c r="AA157" s="938"/>
      <c r="AB157" s="938"/>
      <c r="AC157" s="938"/>
      <c r="AD157" s="938"/>
      <c r="AE157" s="938"/>
      <c r="AF157" s="938"/>
      <c r="AG157" s="938"/>
      <c r="AH157" s="938"/>
      <c r="AI157" s="938"/>
      <c r="AJ157" s="939"/>
      <c r="AK157" s="2"/>
      <c r="AL157" s="387"/>
    </row>
    <row r="158" spans="1:38" s="63" customFormat="1" ht="17.25" customHeight="1" thickBot="1">
      <c r="A158" s="916"/>
      <c r="B158" s="977"/>
      <c r="C158" s="960"/>
      <c r="D158" s="961"/>
      <c r="E158" s="961"/>
      <c r="F158" s="961"/>
      <c r="G158" s="961"/>
      <c r="H158" s="961"/>
      <c r="I158" s="961"/>
      <c r="J158" s="962"/>
      <c r="K158" s="389"/>
      <c r="L158" s="940" t="s">
        <v>222</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917"/>
      <c r="B159" s="977"/>
      <c r="C159" s="960"/>
      <c r="D159" s="961"/>
      <c r="E159" s="961"/>
      <c r="F159" s="961"/>
      <c r="G159" s="961"/>
      <c r="H159" s="961"/>
      <c r="I159" s="961"/>
      <c r="J159" s="962"/>
      <c r="K159" s="391"/>
      <c r="L159" s="941"/>
      <c r="M159" s="942" t="s">
        <v>508</v>
      </c>
      <c r="N159" s="943"/>
      <c r="O159" s="943"/>
      <c r="P159" s="943"/>
      <c r="Q159" s="943"/>
      <c r="R159" s="943"/>
      <c r="S159" s="943"/>
      <c r="T159" s="943"/>
      <c r="U159" s="943"/>
      <c r="V159" s="943"/>
      <c r="W159" s="943"/>
      <c r="X159" s="943"/>
      <c r="Y159" s="943"/>
      <c r="Z159" s="943"/>
      <c r="AA159" s="943"/>
      <c r="AB159" s="943"/>
      <c r="AC159" s="943"/>
      <c r="AD159" s="943"/>
      <c r="AE159" s="943"/>
      <c r="AF159" s="943"/>
      <c r="AG159" s="943"/>
      <c r="AH159" s="943"/>
      <c r="AI159" s="943"/>
      <c r="AJ159" s="944"/>
      <c r="AK159" s="2"/>
      <c r="AL159" s="295"/>
    </row>
    <row r="160" spans="1:38" s="63" customFormat="1" ht="18" customHeight="1">
      <c r="A160" s="392"/>
      <c r="B160" s="393" t="s">
        <v>226</v>
      </c>
      <c r="C160" s="394" t="s">
        <v>317</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246</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915"/>
      <c r="B163" s="400" t="s">
        <v>216</v>
      </c>
      <c r="C163" s="972" t="s">
        <v>316</v>
      </c>
      <c r="D163" s="973"/>
      <c r="E163" s="973"/>
      <c r="F163" s="973"/>
      <c r="G163" s="973"/>
      <c r="H163" s="973"/>
      <c r="I163" s="973"/>
      <c r="J163" s="973"/>
      <c r="K163" s="973"/>
      <c r="L163" s="973"/>
      <c r="M163" s="973"/>
      <c r="N163" s="973"/>
      <c r="O163" s="973"/>
      <c r="P163" s="973"/>
      <c r="Q163" s="973"/>
      <c r="R163" s="973"/>
      <c r="S163" s="973"/>
      <c r="T163" s="973"/>
      <c r="U163" s="974"/>
      <c r="V163" s="974"/>
      <c r="W163" s="974"/>
      <c r="X163" s="974"/>
      <c r="Y163" s="974"/>
      <c r="Z163" s="974"/>
      <c r="AA163" s="974"/>
      <c r="AB163" s="974"/>
      <c r="AC163" s="974"/>
      <c r="AD163" s="974"/>
      <c r="AE163" s="974"/>
      <c r="AF163" s="974"/>
      <c r="AG163" s="974"/>
      <c r="AH163" s="974"/>
      <c r="AI163" s="974"/>
      <c r="AJ163" s="975"/>
      <c r="AK163" s="56"/>
      <c r="AL163" s="295"/>
    </row>
    <row r="164" spans="1:46" s="63" customFormat="1" ht="27" customHeight="1">
      <c r="A164" s="916"/>
      <c r="B164" s="1028"/>
      <c r="C164" s="957" t="s">
        <v>227</v>
      </c>
      <c r="D164" s="958"/>
      <c r="E164" s="958"/>
      <c r="F164" s="958"/>
      <c r="G164" s="958"/>
      <c r="H164" s="958"/>
      <c r="I164" s="958"/>
      <c r="J164" s="959"/>
      <c r="K164" s="401"/>
      <c r="L164" s="402" t="s">
        <v>74</v>
      </c>
      <c r="M164" s="982" t="s">
        <v>46</v>
      </c>
      <c r="N164" s="983"/>
      <c r="O164" s="983"/>
      <c r="P164" s="983"/>
      <c r="Q164" s="983"/>
      <c r="R164" s="983"/>
      <c r="S164" s="983"/>
      <c r="T164" s="983"/>
      <c r="U164" s="983"/>
      <c r="V164" s="983"/>
      <c r="W164" s="983"/>
      <c r="X164" s="983"/>
      <c r="Y164" s="983"/>
      <c r="Z164" s="983"/>
      <c r="AA164" s="983"/>
      <c r="AB164" s="983"/>
      <c r="AC164" s="983"/>
      <c r="AD164" s="983"/>
      <c r="AE164" s="983"/>
      <c r="AF164" s="983"/>
      <c r="AG164" s="983"/>
      <c r="AH164" s="983"/>
      <c r="AI164" s="983"/>
      <c r="AJ164" s="984"/>
      <c r="AK164" s="56"/>
      <c r="AL164" s="365"/>
    </row>
    <row r="165" spans="1:46" s="63" customFormat="1" ht="40.5" customHeight="1">
      <c r="A165" s="916"/>
      <c r="B165" s="977"/>
      <c r="C165" s="960"/>
      <c r="D165" s="961"/>
      <c r="E165" s="961"/>
      <c r="F165" s="961"/>
      <c r="G165" s="961"/>
      <c r="H165" s="961"/>
      <c r="I165" s="961"/>
      <c r="J165" s="962"/>
      <c r="K165" s="403"/>
      <c r="L165" s="404" t="s">
        <v>224</v>
      </c>
      <c r="M165" s="963" t="s">
        <v>42</v>
      </c>
      <c r="N165" s="751"/>
      <c r="O165" s="751"/>
      <c r="P165" s="751"/>
      <c r="Q165" s="751"/>
      <c r="R165" s="751"/>
      <c r="S165" s="751"/>
      <c r="T165" s="751"/>
      <c r="U165" s="751"/>
      <c r="V165" s="751"/>
      <c r="W165" s="751"/>
      <c r="X165" s="751"/>
      <c r="Y165" s="751"/>
      <c r="Z165" s="751"/>
      <c r="AA165" s="751"/>
      <c r="AB165" s="751"/>
      <c r="AC165" s="751"/>
      <c r="AD165" s="751"/>
      <c r="AE165" s="751"/>
      <c r="AF165" s="751"/>
      <c r="AG165" s="751"/>
      <c r="AH165" s="751"/>
      <c r="AI165" s="751"/>
      <c r="AJ165" s="964"/>
      <c r="AK165" s="405"/>
      <c r="AL165" s="406"/>
    </row>
    <row r="166" spans="1:46" s="63" customFormat="1" ht="40.5" customHeight="1">
      <c r="A166" s="917"/>
      <c r="B166" s="977"/>
      <c r="C166" s="960"/>
      <c r="D166" s="961"/>
      <c r="E166" s="961"/>
      <c r="F166" s="961"/>
      <c r="G166" s="961"/>
      <c r="H166" s="961"/>
      <c r="I166" s="961"/>
      <c r="J166" s="962"/>
      <c r="K166" s="391"/>
      <c r="L166" s="407" t="s">
        <v>223</v>
      </c>
      <c r="M166" s="965" t="s">
        <v>47</v>
      </c>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967"/>
      <c r="AK166" s="405"/>
      <c r="AL166" s="406"/>
    </row>
    <row r="167" spans="1:46" s="63" customFormat="1" ht="18" customHeight="1">
      <c r="A167" s="392"/>
      <c r="B167" s="393" t="s">
        <v>226</v>
      </c>
      <c r="C167" s="394" t="s">
        <v>317</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968" t="s">
        <v>121</v>
      </c>
      <c r="B168" s="968"/>
      <c r="C168" s="968"/>
      <c r="D168" s="968"/>
      <c r="E168" s="968"/>
      <c r="F168" s="968"/>
      <c r="G168" s="968"/>
      <c r="H168" s="968"/>
      <c r="I168" s="968"/>
      <c r="J168" s="968"/>
      <c r="K168" s="968"/>
      <c r="L168" s="968"/>
      <c r="M168" s="968"/>
      <c r="N168" s="968"/>
      <c r="O168" s="968"/>
      <c r="P168" s="968"/>
      <c r="Q168" s="968"/>
      <c r="R168" s="968"/>
      <c r="S168" s="968"/>
      <c r="T168" s="968"/>
      <c r="U168" s="968"/>
      <c r="V168" s="968"/>
      <c r="W168" s="968"/>
      <c r="X168" s="968"/>
      <c r="Y168" s="968"/>
      <c r="Z168" s="968"/>
      <c r="AA168" s="968"/>
      <c r="AB168" s="968"/>
      <c r="AC168" s="968"/>
      <c r="AD168" s="968"/>
      <c r="AE168" s="968"/>
      <c r="AF168" s="968"/>
      <c r="AG168" s="968"/>
      <c r="AH168" s="968"/>
      <c r="AI168" s="968"/>
      <c r="AJ168" s="968"/>
      <c r="AK168" s="405"/>
      <c r="AL168" s="295"/>
    </row>
    <row r="169" spans="1:46">
      <c r="A169" s="96" t="s">
        <v>175</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174</v>
      </c>
      <c r="AG170" s="412"/>
      <c r="AH170" s="413" t="s">
        <v>107</v>
      </c>
      <c r="AI170" s="412"/>
      <c r="AJ170" s="414"/>
      <c r="AK170" s="2"/>
      <c r="AT170" s="88"/>
    </row>
    <row r="171" spans="1:46" ht="129.94999999999999" customHeight="1">
      <c r="A171" s="910" t="s">
        <v>436</v>
      </c>
      <c r="B171" s="911"/>
      <c r="C171" s="911"/>
      <c r="D171" s="911"/>
      <c r="E171" s="911"/>
      <c r="F171" s="911"/>
      <c r="G171" s="911"/>
      <c r="H171" s="911"/>
      <c r="I171" s="911"/>
      <c r="J171" s="911"/>
      <c r="K171" s="911"/>
      <c r="L171" s="911"/>
      <c r="M171" s="911"/>
      <c r="N171" s="911"/>
      <c r="O171" s="911"/>
      <c r="P171" s="911"/>
      <c r="Q171" s="911"/>
      <c r="R171" s="911"/>
      <c r="S171" s="911"/>
      <c r="T171" s="911"/>
      <c r="U171" s="911"/>
      <c r="V171" s="911"/>
      <c r="W171" s="911"/>
      <c r="X171" s="911"/>
      <c r="Y171" s="911"/>
      <c r="Z171" s="911"/>
      <c r="AA171" s="911"/>
      <c r="AB171" s="911"/>
      <c r="AC171" s="911"/>
      <c r="AD171" s="911"/>
      <c r="AE171" s="911"/>
      <c r="AF171" s="911"/>
      <c r="AG171" s="911"/>
      <c r="AH171" s="911"/>
      <c r="AI171" s="911"/>
      <c r="AJ171" s="912"/>
      <c r="AK171" s="415"/>
      <c r="AT171" s="88"/>
    </row>
    <row r="172" spans="1:46" ht="7.5" customHeight="1" thickBot="1">
      <c r="A172" s="631"/>
      <c r="B172" s="631"/>
      <c r="C172" s="631"/>
      <c r="D172" s="631"/>
      <c r="E172" s="631"/>
      <c r="F172" s="631"/>
      <c r="G172" s="631"/>
      <c r="H172" s="631"/>
      <c r="I172" s="631"/>
      <c r="J172" s="631"/>
      <c r="K172" s="631"/>
      <c r="L172" s="631"/>
      <c r="M172" s="631"/>
      <c r="N172" s="631"/>
      <c r="O172" s="631"/>
      <c r="P172" s="631"/>
      <c r="Q172" s="631"/>
      <c r="R172" s="631"/>
      <c r="S172" s="631"/>
      <c r="T172" s="631"/>
      <c r="U172" s="631"/>
      <c r="V172" s="631"/>
      <c r="W172" s="631"/>
      <c r="X172" s="631"/>
      <c r="Y172" s="631"/>
      <c r="Z172" s="631"/>
      <c r="AA172" s="631"/>
      <c r="AB172" s="631"/>
      <c r="AC172" s="631"/>
      <c r="AD172" s="631"/>
      <c r="AE172" s="631"/>
      <c r="AF172" s="631"/>
      <c r="AG172" s="631"/>
      <c r="AH172" s="631"/>
      <c r="AI172" s="631"/>
      <c r="AJ172" s="632"/>
      <c r="AK172" s="415"/>
      <c r="AT172" s="88"/>
    </row>
    <row r="173" spans="1:46" ht="15" customHeight="1">
      <c r="A173" s="980" t="s">
        <v>44</v>
      </c>
      <c r="B173" s="970"/>
      <c r="C173" s="970"/>
      <c r="D173" s="981"/>
      <c r="E173" s="969" t="s">
        <v>43</v>
      </c>
      <c r="F173" s="970"/>
      <c r="G173" s="970"/>
      <c r="H173" s="970"/>
      <c r="I173" s="970"/>
      <c r="J173" s="970"/>
      <c r="K173" s="970"/>
      <c r="L173" s="970"/>
      <c r="M173" s="970"/>
      <c r="N173" s="970"/>
      <c r="O173" s="970"/>
      <c r="P173" s="970"/>
      <c r="Q173" s="970"/>
      <c r="R173" s="970"/>
      <c r="S173" s="970"/>
      <c r="T173" s="970"/>
      <c r="U173" s="970"/>
      <c r="V173" s="970"/>
      <c r="W173" s="970"/>
      <c r="X173" s="970"/>
      <c r="Y173" s="970"/>
      <c r="Z173" s="970"/>
      <c r="AA173" s="970"/>
      <c r="AB173" s="970"/>
      <c r="AC173" s="970"/>
      <c r="AD173" s="970"/>
      <c r="AE173" s="970"/>
      <c r="AF173" s="970"/>
      <c r="AG173" s="970"/>
      <c r="AH173" s="970"/>
      <c r="AI173" s="970"/>
      <c r="AJ173" s="971"/>
      <c r="AK173" s="415"/>
      <c r="AT173" s="88"/>
    </row>
    <row r="174" spans="1:46" s="416" customFormat="1" ht="15" customHeight="1">
      <c r="A174" s="755" t="s">
        <v>403</v>
      </c>
      <c r="B174" s="756"/>
      <c r="C174" s="756"/>
      <c r="D174" s="757"/>
      <c r="E174" s="629"/>
      <c r="F174" s="769" t="s">
        <v>409</v>
      </c>
      <c r="G174" s="769"/>
      <c r="H174" s="769"/>
      <c r="I174" s="769"/>
      <c r="J174" s="769"/>
      <c r="K174" s="769"/>
      <c r="L174" s="769"/>
      <c r="M174" s="769"/>
      <c r="N174" s="769"/>
      <c r="O174" s="769"/>
      <c r="P174" s="769"/>
      <c r="Q174" s="769"/>
      <c r="R174" s="769"/>
      <c r="S174" s="769"/>
      <c r="T174" s="769"/>
      <c r="U174" s="769"/>
      <c r="V174" s="769"/>
      <c r="W174" s="769"/>
      <c r="X174" s="769"/>
      <c r="Y174" s="769"/>
      <c r="Z174" s="769"/>
      <c r="AA174" s="769"/>
      <c r="AB174" s="769"/>
      <c r="AC174" s="769"/>
      <c r="AD174" s="769"/>
      <c r="AE174" s="769"/>
      <c r="AF174" s="769"/>
      <c r="AG174" s="769"/>
      <c r="AH174" s="769"/>
      <c r="AI174" s="769"/>
      <c r="AJ174" s="770"/>
      <c r="AK174" s="415"/>
    </row>
    <row r="175" spans="1:46" s="416" customFormat="1" ht="15" customHeight="1">
      <c r="A175" s="758"/>
      <c r="B175" s="759"/>
      <c r="C175" s="759"/>
      <c r="D175" s="760"/>
      <c r="E175" s="628"/>
      <c r="F175" s="751" t="s">
        <v>410</v>
      </c>
      <c r="G175" s="751"/>
      <c r="H175" s="751"/>
      <c r="I175" s="751"/>
      <c r="J175" s="751"/>
      <c r="K175" s="751"/>
      <c r="L175" s="751"/>
      <c r="M175" s="751"/>
      <c r="N175" s="751"/>
      <c r="O175" s="751"/>
      <c r="P175" s="751"/>
      <c r="Q175" s="751"/>
      <c r="R175" s="751"/>
      <c r="S175" s="751"/>
      <c r="T175" s="751"/>
      <c r="U175" s="751"/>
      <c r="V175" s="751"/>
      <c r="W175" s="751"/>
      <c r="X175" s="751"/>
      <c r="Y175" s="751"/>
      <c r="Z175" s="751"/>
      <c r="AA175" s="751"/>
      <c r="AB175" s="751"/>
      <c r="AC175" s="751"/>
      <c r="AD175" s="751"/>
      <c r="AE175" s="751"/>
      <c r="AF175" s="751"/>
      <c r="AG175" s="751"/>
      <c r="AH175" s="751"/>
      <c r="AI175" s="751"/>
      <c r="AJ175" s="752"/>
      <c r="AK175" s="415"/>
    </row>
    <row r="176" spans="1:46" s="416" customFormat="1" ht="15" customHeight="1">
      <c r="A176" s="758"/>
      <c r="B176" s="759"/>
      <c r="C176" s="759"/>
      <c r="D176" s="760"/>
      <c r="E176" s="628"/>
      <c r="F176" s="751" t="s">
        <v>411</v>
      </c>
      <c r="G176" s="751"/>
      <c r="H176" s="751"/>
      <c r="I176" s="751"/>
      <c r="J176" s="751"/>
      <c r="K176" s="751"/>
      <c r="L176" s="751"/>
      <c r="M176" s="751"/>
      <c r="N176" s="751"/>
      <c r="O176" s="751"/>
      <c r="P176" s="751"/>
      <c r="Q176" s="751"/>
      <c r="R176" s="751"/>
      <c r="S176" s="751"/>
      <c r="T176" s="751"/>
      <c r="U176" s="751"/>
      <c r="V176" s="751"/>
      <c r="W176" s="751"/>
      <c r="X176" s="751"/>
      <c r="Y176" s="751"/>
      <c r="Z176" s="751"/>
      <c r="AA176" s="751"/>
      <c r="AB176" s="751"/>
      <c r="AC176" s="751"/>
      <c r="AD176" s="751"/>
      <c r="AE176" s="751"/>
      <c r="AF176" s="751"/>
      <c r="AG176" s="751"/>
      <c r="AH176" s="751"/>
      <c r="AI176" s="751"/>
      <c r="AJ176" s="752"/>
      <c r="AK176" s="415"/>
    </row>
    <row r="177" spans="1:37" s="416" customFormat="1" ht="15" customHeight="1">
      <c r="A177" s="761"/>
      <c r="B177" s="762"/>
      <c r="C177" s="762"/>
      <c r="D177" s="763"/>
      <c r="E177" s="630"/>
      <c r="F177" s="767" t="s">
        <v>412</v>
      </c>
      <c r="G177" s="767"/>
      <c r="H177" s="767"/>
      <c r="I177" s="767"/>
      <c r="J177" s="767"/>
      <c r="K177" s="767"/>
      <c r="L177" s="767"/>
      <c r="M177" s="767"/>
      <c r="N177" s="767"/>
      <c r="O177" s="767"/>
      <c r="P177" s="767"/>
      <c r="Q177" s="767"/>
      <c r="R177" s="767"/>
      <c r="S177" s="767"/>
      <c r="T177" s="767"/>
      <c r="U177" s="767"/>
      <c r="V177" s="767"/>
      <c r="W177" s="767"/>
      <c r="X177" s="767"/>
      <c r="Y177" s="767"/>
      <c r="Z177" s="767"/>
      <c r="AA177" s="767"/>
      <c r="AB177" s="767"/>
      <c r="AC177" s="767"/>
      <c r="AD177" s="767"/>
      <c r="AE177" s="767"/>
      <c r="AF177" s="767"/>
      <c r="AG177" s="767"/>
      <c r="AH177" s="767"/>
      <c r="AI177" s="767"/>
      <c r="AJ177" s="768"/>
      <c r="AK177" s="415"/>
    </row>
    <row r="178" spans="1:37" s="416" customFormat="1" ht="30" customHeight="1">
      <c r="A178" s="755" t="s">
        <v>404</v>
      </c>
      <c r="B178" s="756"/>
      <c r="C178" s="756"/>
      <c r="D178" s="757"/>
      <c r="E178" s="629"/>
      <c r="F178" s="769" t="s">
        <v>438</v>
      </c>
      <c r="G178" s="769"/>
      <c r="H178" s="769"/>
      <c r="I178" s="769"/>
      <c r="J178" s="769"/>
      <c r="K178" s="769"/>
      <c r="L178" s="769"/>
      <c r="M178" s="769"/>
      <c r="N178" s="769"/>
      <c r="O178" s="769"/>
      <c r="P178" s="769"/>
      <c r="Q178" s="769"/>
      <c r="R178" s="769"/>
      <c r="S178" s="769"/>
      <c r="T178" s="769"/>
      <c r="U178" s="769"/>
      <c r="V178" s="769"/>
      <c r="W178" s="769"/>
      <c r="X178" s="769"/>
      <c r="Y178" s="769"/>
      <c r="Z178" s="769"/>
      <c r="AA178" s="769"/>
      <c r="AB178" s="769"/>
      <c r="AC178" s="769"/>
      <c r="AD178" s="769"/>
      <c r="AE178" s="769"/>
      <c r="AF178" s="769"/>
      <c r="AG178" s="769"/>
      <c r="AH178" s="769"/>
      <c r="AI178" s="769"/>
      <c r="AJ178" s="770"/>
      <c r="AK178" s="415"/>
    </row>
    <row r="179" spans="1:37" s="63" customFormat="1" ht="15" customHeight="1">
      <c r="A179" s="758"/>
      <c r="B179" s="759"/>
      <c r="C179" s="759"/>
      <c r="D179" s="760"/>
      <c r="E179" s="628"/>
      <c r="F179" s="751" t="s">
        <v>413</v>
      </c>
      <c r="G179" s="751"/>
      <c r="H179" s="751"/>
      <c r="I179" s="751"/>
      <c r="J179" s="751"/>
      <c r="K179" s="751"/>
      <c r="L179" s="751"/>
      <c r="M179" s="751"/>
      <c r="N179" s="751"/>
      <c r="O179" s="751"/>
      <c r="P179" s="751"/>
      <c r="Q179" s="751"/>
      <c r="R179" s="751"/>
      <c r="S179" s="751"/>
      <c r="T179" s="751"/>
      <c r="U179" s="751"/>
      <c r="V179" s="751"/>
      <c r="W179" s="751"/>
      <c r="X179" s="751"/>
      <c r="Y179" s="751"/>
      <c r="Z179" s="751"/>
      <c r="AA179" s="751"/>
      <c r="AB179" s="751"/>
      <c r="AC179" s="751"/>
      <c r="AD179" s="751"/>
      <c r="AE179" s="751"/>
      <c r="AF179" s="751"/>
      <c r="AG179" s="751"/>
      <c r="AH179" s="751"/>
      <c r="AI179" s="751"/>
      <c r="AJ179" s="752"/>
      <c r="AK179" s="415"/>
    </row>
    <row r="180" spans="1:37" s="63" customFormat="1" ht="15" customHeight="1">
      <c r="A180" s="758"/>
      <c r="B180" s="759"/>
      <c r="C180" s="759"/>
      <c r="D180" s="760"/>
      <c r="E180" s="628"/>
      <c r="F180" s="751" t="s">
        <v>414</v>
      </c>
      <c r="G180" s="751"/>
      <c r="H180" s="751"/>
      <c r="I180" s="751"/>
      <c r="J180" s="751"/>
      <c r="K180" s="751"/>
      <c r="L180" s="751"/>
      <c r="M180" s="751"/>
      <c r="N180" s="751"/>
      <c r="O180" s="751"/>
      <c r="P180" s="751"/>
      <c r="Q180" s="751"/>
      <c r="R180" s="751"/>
      <c r="S180" s="751"/>
      <c r="T180" s="751"/>
      <c r="U180" s="751"/>
      <c r="V180" s="751"/>
      <c r="W180" s="751"/>
      <c r="X180" s="751"/>
      <c r="Y180" s="751"/>
      <c r="Z180" s="751"/>
      <c r="AA180" s="751"/>
      <c r="AB180" s="751"/>
      <c r="AC180" s="751"/>
      <c r="AD180" s="751"/>
      <c r="AE180" s="751"/>
      <c r="AF180" s="751"/>
      <c r="AG180" s="751"/>
      <c r="AH180" s="751"/>
      <c r="AI180" s="751"/>
      <c r="AJ180" s="752"/>
      <c r="AK180" s="415"/>
    </row>
    <row r="181" spans="1:37" s="63" customFormat="1" ht="15" customHeight="1">
      <c r="A181" s="761"/>
      <c r="B181" s="762"/>
      <c r="C181" s="762"/>
      <c r="D181" s="763"/>
      <c r="E181" s="630"/>
      <c r="F181" s="767" t="s">
        <v>415</v>
      </c>
      <c r="G181" s="767"/>
      <c r="H181" s="767"/>
      <c r="I181" s="767"/>
      <c r="J181" s="767"/>
      <c r="K181" s="767"/>
      <c r="L181" s="767"/>
      <c r="M181" s="767"/>
      <c r="N181" s="767"/>
      <c r="O181" s="767"/>
      <c r="P181" s="767"/>
      <c r="Q181" s="767"/>
      <c r="R181" s="767"/>
      <c r="S181" s="767"/>
      <c r="T181" s="767"/>
      <c r="U181" s="767"/>
      <c r="V181" s="767"/>
      <c r="W181" s="767"/>
      <c r="X181" s="767"/>
      <c r="Y181" s="767"/>
      <c r="Z181" s="767"/>
      <c r="AA181" s="767"/>
      <c r="AB181" s="767"/>
      <c r="AC181" s="767"/>
      <c r="AD181" s="767"/>
      <c r="AE181" s="767"/>
      <c r="AF181" s="767"/>
      <c r="AG181" s="767"/>
      <c r="AH181" s="767"/>
      <c r="AI181" s="767"/>
      <c r="AJ181" s="768"/>
      <c r="AK181" s="415"/>
    </row>
    <row r="182" spans="1:37" s="63" customFormat="1" ht="15" customHeight="1">
      <c r="A182" s="755" t="s">
        <v>405</v>
      </c>
      <c r="B182" s="756"/>
      <c r="C182" s="756"/>
      <c r="D182" s="757"/>
      <c r="E182" s="629"/>
      <c r="F182" s="769" t="s">
        <v>416</v>
      </c>
      <c r="G182" s="769"/>
      <c r="H182" s="769"/>
      <c r="I182" s="769"/>
      <c r="J182" s="769"/>
      <c r="K182" s="769"/>
      <c r="L182" s="769"/>
      <c r="M182" s="769"/>
      <c r="N182" s="769"/>
      <c r="O182" s="769"/>
      <c r="P182" s="769"/>
      <c r="Q182" s="769"/>
      <c r="R182" s="769"/>
      <c r="S182" s="769"/>
      <c r="T182" s="769"/>
      <c r="U182" s="769"/>
      <c r="V182" s="769"/>
      <c r="W182" s="769"/>
      <c r="X182" s="769"/>
      <c r="Y182" s="769"/>
      <c r="Z182" s="769"/>
      <c r="AA182" s="769"/>
      <c r="AB182" s="769"/>
      <c r="AC182" s="769"/>
      <c r="AD182" s="769"/>
      <c r="AE182" s="769"/>
      <c r="AF182" s="769"/>
      <c r="AG182" s="769"/>
      <c r="AH182" s="769"/>
      <c r="AI182" s="769"/>
      <c r="AJ182" s="770"/>
      <c r="AK182" s="415"/>
    </row>
    <row r="183" spans="1:37" s="63" customFormat="1" ht="30" customHeight="1">
      <c r="A183" s="758"/>
      <c r="B183" s="759"/>
      <c r="C183" s="759"/>
      <c r="D183" s="760"/>
      <c r="E183" s="628"/>
      <c r="F183" s="751" t="s">
        <v>417</v>
      </c>
      <c r="G183" s="751"/>
      <c r="H183" s="751"/>
      <c r="I183" s="751"/>
      <c r="J183" s="751"/>
      <c r="K183" s="751"/>
      <c r="L183" s="751"/>
      <c r="M183" s="751"/>
      <c r="N183" s="751"/>
      <c r="O183" s="751"/>
      <c r="P183" s="751"/>
      <c r="Q183" s="751"/>
      <c r="R183" s="751"/>
      <c r="S183" s="751"/>
      <c r="T183" s="751"/>
      <c r="U183" s="751"/>
      <c r="V183" s="751"/>
      <c r="W183" s="751"/>
      <c r="X183" s="751"/>
      <c r="Y183" s="751"/>
      <c r="Z183" s="751"/>
      <c r="AA183" s="751"/>
      <c r="AB183" s="751"/>
      <c r="AC183" s="751"/>
      <c r="AD183" s="751"/>
      <c r="AE183" s="751"/>
      <c r="AF183" s="751"/>
      <c r="AG183" s="751"/>
      <c r="AH183" s="751"/>
      <c r="AI183" s="751"/>
      <c r="AJ183" s="752"/>
      <c r="AK183" s="415"/>
    </row>
    <row r="184" spans="1:37" s="63" customFormat="1" ht="15" customHeight="1">
      <c r="A184" s="758"/>
      <c r="B184" s="759"/>
      <c r="C184" s="759"/>
      <c r="D184" s="760"/>
      <c r="E184" s="628"/>
      <c r="F184" s="751" t="s">
        <v>418</v>
      </c>
      <c r="G184" s="751"/>
      <c r="H184" s="751"/>
      <c r="I184" s="751"/>
      <c r="J184" s="751"/>
      <c r="K184" s="751"/>
      <c r="L184" s="751"/>
      <c r="M184" s="751"/>
      <c r="N184" s="751"/>
      <c r="O184" s="751"/>
      <c r="P184" s="751"/>
      <c r="Q184" s="751"/>
      <c r="R184" s="751"/>
      <c r="S184" s="751"/>
      <c r="T184" s="751"/>
      <c r="U184" s="751"/>
      <c r="V184" s="751"/>
      <c r="W184" s="751"/>
      <c r="X184" s="751"/>
      <c r="Y184" s="751"/>
      <c r="Z184" s="751"/>
      <c r="AA184" s="751"/>
      <c r="AB184" s="751"/>
      <c r="AC184" s="751"/>
      <c r="AD184" s="751"/>
      <c r="AE184" s="751"/>
      <c r="AF184" s="751"/>
      <c r="AG184" s="751"/>
      <c r="AH184" s="751"/>
      <c r="AI184" s="751"/>
      <c r="AJ184" s="752"/>
      <c r="AK184" s="415"/>
    </row>
    <row r="185" spans="1:37" s="63" customFormat="1" ht="15" customHeight="1">
      <c r="A185" s="758"/>
      <c r="B185" s="759"/>
      <c r="C185" s="759"/>
      <c r="D185" s="760"/>
      <c r="E185" s="628"/>
      <c r="F185" s="751" t="s">
        <v>419</v>
      </c>
      <c r="G185" s="751"/>
      <c r="H185" s="751"/>
      <c r="I185" s="751"/>
      <c r="J185" s="751"/>
      <c r="K185" s="751"/>
      <c r="L185" s="751"/>
      <c r="M185" s="751"/>
      <c r="N185" s="751"/>
      <c r="O185" s="751"/>
      <c r="P185" s="751"/>
      <c r="Q185" s="751"/>
      <c r="R185" s="751"/>
      <c r="S185" s="751"/>
      <c r="T185" s="751"/>
      <c r="U185" s="751"/>
      <c r="V185" s="751"/>
      <c r="W185" s="751"/>
      <c r="X185" s="751"/>
      <c r="Y185" s="751"/>
      <c r="Z185" s="751"/>
      <c r="AA185" s="751"/>
      <c r="AB185" s="751"/>
      <c r="AC185" s="751"/>
      <c r="AD185" s="751"/>
      <c r="AE185" s="751"/>
      <c r="AF185" s="751"/>
      <c r="AG185" s="751"/>
      <c r="AH185" s="751"/>
      <c r="AI185" s="751"/>
      <c r="AJ185" s="752"/>
      <c r="AK185" s="415"/>
    </row>
    <row r="186" spans="1:37" s="63" customFormat="1" ht="15" customHeight="1">
      <c r="A186" s="761"/>
      <c r="B186" s="762"/>
      <c r="C186" s="762"/>
      <c r="D186" s="763"/>
      <c r="E186" s="630"/>
      <c r="F186" s="767" t="s">
        <v>432</v>
      </c>
      <c r="G186" s="767"/>
      <c r="H186" s="767"/>
      <c r="I186" s="767"/>
      <c r="J186" s="767"/>
      <c r="K186" s="767"/>
      <c r="L186" s="767"/>
      <c r="M186" s="767"/>
      <c r="N186" s="767"/>
      <c r="O186" s="767"/>
      <c r="P186" s="767"/>
      <c r="Q186" s="767"/>
      <c r="R186" s="767"/>
      <c r="S186" s="767"/>
      <c r="T186" s="767"/>
      <c r="U186" s="767"/>
      <c r="V186" s="767"/>
      <c r="W186" s="767"/>
      <c r="X186" s="767"/>
      <c r="Y186" s="767"/>
      <c r="Z186" s="767"/>
      <c r="AA186" s="767"/>
      <c r="AB186" s="767"/>
      <c r="AC186" s="767"/>
      <c r="AD186" s="767"/>
      <c r="AE186" s="767"/>
      <c r="AF186" s="767"/>
      <c r="AG186" s="767"/>
      <c r="AH186" s="767"/>
      <c r="AI186" s="767"/>
      <c r="AJ186" s="768"/>
      <c r="AK186" s="415"/>
    </row>
    <row r="187" spans="1:37" s="63" customFormat="1" ht="30" customHeight="1">
      <c r="A187" s="755" t="s">
        <v>406</v>
      </c>
      <c r="B187" s="756"/>
      <c r="C187" s="756"/>
      <c r="D187" s="757"/>
      <c r="E187" s="629"/>
      <c r="F187" s="769" t="s">
        <v>420</v>
      </c>
      <c r="G187" s="769"/>
      <c r="H187" s="769"/>
      <c r="I187" s="769"/>
      <c r="J187" s="769"/>
      <c r="K187" s="769"/>
      <c r="L187" s="769"/>
      <c r="M187" s="769"/>
      <c r="N187" s="769"/>
      <c r="O187" s="769"/>
      <c r="P187" s="769"/>
      <c r="Q187" s="769"/>
      <c r="R187" s="769"/>
      <c r="S187" s="769"/>
      <c r="T187" s="769"/>
      <c r="U187" s="769"/>
      <c r="V187" s="769"/>
      <c r="W187" s="769"/>
      <c r="X187" s="769"/>
      <c r="Y187" s="769"/>
      <c r="Z187" s="769"/>
      <c r="AA187" s="769"/>
      <c r="AB187" s="769"/>
      <c r="AC187" s="769"/>
      <c r="AD187" s="769"/>
      <c r="AE187" s="769"/>
      <c r="AF187" s="769"/>
      <c r="AG187" s="769"/>
      <c r="AH187" s="769"/>
      <c r="AI187" s="769"/>
      <c r="AJ187" s="770"/>
      <c r="AK187" s="415"/>
    </row>
    <row r="188" spans="1:37" s="63" customFormat="1" ht="15" customHeight="1">
      <c r="A188" s="758"/>
      <c r="B188" s="759"/>
      <c r="C188" s="759"/>
      <c r="D188" s="760"/>
      <c r="E188" s="628"/>
      <c r="F188" s="751" t="s">
        <v>421</v>
      </c>
      <c r="G188" s="751"/>
      <c r="H188" s="751"/>
      <c r="I188" s="751"/>
      <c r="J188" s="751"/>
      <c r="K188" s="751"/>
      <c r="L188" s="751"/>
      <c r="M188" s="751"/>
      <c r="N188" s="751"/>
      <c r="O188" s="751"/>
      <c r="P188" s="751"/>
      <c r="Q188" s="751"/>
      <c r="R188" s="751"/>
      <c r="S188" s="751"/>
      <c r="T188" s="751"/>
      <c r="U188" s="751"/>
      <c r="V188" s="751"/>
      <c r="W188" s="751"/>
      <c r="X188" s="751"/>
      <c r="Y188" s="751"/>
      <c r="Z188" s="751"/>
      <c r="AA188" s="751"/>
      <c r="AB188" s="751"/>
      <c r="AC188" s="751"/>
      <c r="AD188" s="751"/>
      <c r="AE188" s="751"/>
      <c r="AF188" s="751"/>
      <c r="AG188" s="751"/>
      <c r="AH188" s="751"/>
      <c r="AI188" s="751"/>
      <c r="AJ188" s="752"/>
      <c r="AK188" s="415"/>
    </row>
    <row r="189" spans="1:37" s="63" customFormat="1" ht="15" customHeight="1">
      <c r="A189" s="758"/>
      <c r="B189" s="759"/>
      <c r="C189" s="759"/>
      <c r="D189" s="760"/>
      <c r="E189" s="628"/>
      <c r="F189" s="751" t="s">
        <v>422</v>
      </c>
      <c r="G189" s="751"/>
      <c r="H189" s="751"/>
      <c r="I189" s="751"/>
      <c r="J189" s="751"/>
      <c r="K189" s="751"/>
      <c r="L189" s="751"/>
      <c r="M189" s="751"/>
      <c r="N189" s="751"/>
      <c r="O189" s="751"/>
      <c r="P189" s="751"/>
      <c r="Q189" s="751"/>
      <c r="R189" s="751"/>
      <c r="S189" s="751"/>
      <c r="T189" s="751"/>
      <c r="U189" s="751"/>
      <c r="V189" s="751"/>
      <c r="W189" s="751"/>
      <c r="X189" s="751"/>
      <c r="Y189" s="751"/>
      <c r="Z189" s="751"/>
      <c r="AA189" s="751"/>
      <c r="AB189" s="751"/>
      <c r="AC189" s="751"/>
      <c r="AD189" s="751"/>
      <c r="AE189" s="751"/>
      <c r="AF189" s="751"/>
      <c r="AG189" s="751"/>
      <c r="AH189" s="751"/>
      <c r="AI189" s="751"/>
      <c r="AJ189" s="752"/>
      <c r="AK189" s="415"/>
    </row>
    <row r="190" spans="1:37" s="63" customFormat="1" ht="15" customHeight="1">
      <c r="A190" s="761"/>
      <c r="B190" s="762"/>
      <c r="C190" s="762"/>
      <c r="D190" s="763"/>
      <c r="E190" s="630"/>
      <c r="F190" s="767" t="s">
        <v>423</v>
      </c>
      <c r="G190" s="767"/>
      <c r="H190" s="767"/>
      <c r="I190" s="767"/>
      <c r="J190" s="767"/>
      <c r="K190" s="767"/>
      <c r="L190" s="767"/>
      <c r="M190" s="767"/>
      <c r="N190" s="767"/>
      <c r="O190" s="767"/>
      <c r="P190" s="767"/>
      <c r="Q190" s="767"/>
      <c r="R190" s="767"/>
      <c r="S190" s="767"/>
      <c r="T190" s="767"/>
      <c r="U190" s="767"/>
      <c r="V190" s="767"/>
      <c r="W190" s="767"/>
      <c r="X190" s="767"/>
      <c r="Y190" s="767"/>
      <c r="Z190" s="767"/>
      <c r="AA190" s="767"/>
      <c r="AB190" s="767"/>
      <c r="AC190" s="767"/>
      <c r="AD190" s="767"/>
      <c r="AE190" s="767"/>
      <c r="AF190" s="767"/>
      <c r="AG190" s="767"/>
      <c r="AH190" s="767"/>
      <c r="AI190" s="767"/>
      <c r="AJ190" s="768"/>
      <c r="AK190" s="415"/>
    </row>
    <row r="191" spans="1:37" s="63" customFormat="1" ht="15" customHeight="1">
      <c r="A191" s="755" t="s">
        <v>408</v>
      </c>
      <c r="B191" s="756"/>
      <c r="C191" s="756"/>
      <c r="D191" s="757"/>
      <c r="E191" s="629"/>
      <c r="F191" s="769" t="s">
        <v>424</v>
      </c>
      <c r="G191" s="769"/>
      <c r="H191" s="769"/>
      <c r="I191" s="769"/>
      <c r="J191" s="769"/>
      <c r="K191" s="769"/>
      <c r="L191" s="769"/>
      <c r="M191" s="769"/>
      <c r="N191" s="769"/>
      <c r="O191" s="769"/>
      <c r="P191" s="769"/>
      <c r="Q191" s="769"/>
      <c r="R191" s="769"/>
      <c r="S191" s="769"/>
      <c r="T191" s="769"/>
      <c r="U191" s="769"/>
      <c r="V191" s="769"/>
      <c r="W191" s="769"/>
      <c r="X191" s="769"/>
      <c r="Y191" s="769"/>
      <c r="Z191" s="769"/>
      <c r="AA191" s="769"/>
      <c r="AB191" s="769"/>
      <c r="AC191" s="769"/>
      <c r="AD191" s="769"/>
      <c r="AE191" s="769"/>
      <c r="AF191" s="769"/>
      <c r="AG191" s="769"/>
      <c r="AH191" s="769"/>
      <c r="AI191" s="769"/>
      <c r="AJ191" s="770"/>
      <c r="AK191" s="56"/>
    </row>
    <row r="192" spans="1:37" s="63" customFormat="1" ht="30" customHeight="1">
      <c r="A192" s="758"/>
      <c r="B192" s="759"/>
      <c r="C192" s="759"/>
      <c r="D192" s="760"/>
      <c r="E192" s="628"/>
      <c r="F192" s="751" t="s">
        <v>425</v>
      </c>
      <c r="G192" s="751"/>
      <c r="H192" s="751"/>
      <c r="I192" s="751"/>
      <c r="J192" s="751"/>
      <c r="K192" s="751"/>
      <c r="L192" s="751"/>
      <c r="M192" s="751"/>
      <c r="N192" s="751"/>
      <c r="O192" s="751"/>
      <c r="P192" s="751"/>
      <c r="Q192" s="751"/>
      <c r="R192" s="751"/>
      <c r="S192" s="751"/>
      <c r="T192" s="751"/>
      <c r="U192" s="751"/>
      <c r="V192" s="751"/>
      <c r="W192" s="751"/>
      <c r="X192" s="751"/>
      <c r="Y192" s="751"/>
      <c r="Z192" s="751"/>
      <c r="AA192" s="751"/>
      <c r="AB192" s="751"/>
      <c r="AC192" s="751"/>
      <c r="AD192" s="751"/>
      <c r="AE192" s="751"/>
      <c r="AF192" s="751"/>
      <c r="AG192" s="751"/>
      <c r="AH192" s="751"/>
      <c r="AI192" s="751"/>
      <c r="AJ192" s="752"/>
    </row>
    <row r="193" spans="1:46" s="63" customFormat="1" ht="15" customHeight="1">
      <c r="A193" s="758"/>
      <c r="B193" s="759"/>
      <c r="C193" s="759"/>
      <c r="D193" s="760"/>
      <c r="E193" s="628"/>
      <c r="F193" s="751" t="s">
        <v>426</v>
      </c>
      <c r="G193" s="751"/>
      <c r="H193" s="751"/>
      <c r="I193" s="751"/>
      <c r="J193" s="751"/>
      <c r="K193" s="751"/>
      <c r="L193" s="751"/>
      <c r="M193" s="751"/>
      <c r="N193" s="751"/>
      <c r="O193" s="751"/>
      <c r="P193" s="751"/>
      <c r="Q193" s="751"/>
      <c r="R193" s="751"/>
      <c r="S193" s="751"/>
      <c r="T193" s="751"/>
      <c r="U193" s="751"/>
      <c r="V193" s="751"/>
      <c r="W193" s="751"/>
      <c r="X193" s="751"/>
      <c r="Y193" s="751"/>
      <c r="Z193" s="751"/>
      <c r="AA193" s="751"/>
      <c r="AB193" s="751"/>
      <c r="AC193" s="751"/>
      <c r="AD193" s="751"/>
      <c r="AE193" s="751"/>
      <c r="AF193" s="751"/>
      <c r="AG193" s="751"/>
      <c r="AH193" s="751"/>
      <c r="AI193" s="751"/>
      <c r="AJ193" s="752"/>
    </row>
    <row r="194" spans="1:46" s="63" customFormat="1" ht="15" customHeight="1">
      <c r="A194" s="761"/>
      <c r="B194" s="762"/>
      <c r="C194" s="762"/>
      <c r="D194" s="763"/>
      <c r="E194" s="630"/>
      <c r="F194" s="767" t="s">
        <v>427</v>
      </c>
      <c r="G194" s="767"/>
      <c r="H194" s="767"/>
      <c r="I194" s="767"/>
      <c r="J194" s="767"/>
      <c r="K194" s="767"/>
      <c r="L194" s="767"/>
      <c r="M194" s="767"/>
      <c r="N194" s="767"/>
      <c r="O194" s="767"/>
      <c r="P194" s="767"/>
      <c r="Q194" s="767"/>
      <c r="R194" s="767"/>
      <c r="S194" s="767"/>
      <c r="T194" s="767"/>
      <c r="U194" s="767"/>
      <c r="V194" s="767"/>
      <c r="W194" s="767"/>
      <c r="X194" s="767"/>
      <c r="Y194" s="767"/>
      <c r="Z194" s="767"/>
      <c r="AA194" s="767"/>
      <c r="AB194" s="767"/>
      <c r="AC194" s="767"/>
      <c r="AD194" s="767"/>
      <c r="AE194" s="767"/>
      <c r="AF194" s="767"/>
      <c r="AG194" s="767"/>
      <c r="AH194" s="767"/>
      <c r="AI194" s="767"/>
      <c r="AJ194" s="768"/>
    </row>
    <row r="195" spans="1:46" s="63" customFormat="1" ht="30" customHeight="1">
      <c r="A195" s="755" t="s">
        <v>407</v>
      </c>
      <c r="B195" s="756"/>
      <c r="C195" s="756"/>
      <c r="D195" s="757"/>
      <c r="E195" s="629"/>
      <c r="F195" s="769" t="s">
        <v>428</v>
      </c>
      <c r="G195" s="769"/>
      <c r="H195" s="769"/>
      <c r="I195" s="769"/>
      <c r="J195" s="769"/>
      <c r="K195" s="769"/>
      <c r="L195" s="769"/>
      <c r="M195" s="769"/>
      <c r="N195" s="769"/>
      <c r="O195" s="769"/>
      <c r="P195" s="769"/>
      <c r="Q195" s="769"/>
      <c r="R195" s="769"/>
      <c r="S195" s="769"/>
      <c r="T195" s="769"/>
      <c r="U195" s="769"/>
      <c r="V195" s="769"/>
      <c r="W195" s="769"/>
      <c r="X195" s="769"/>
      <c r="Y195" s="769"/>
      <c r="Z195" s="769"/>
      <c r="AA195" s="769"/>
      <c r="AB195" s="769"/>
      <c r="AC195" s="769"/>
      <c r="AD195" s="769"/>
      <c r="AE195" s="769"/>
      <c r="AF195" s="769"/>
      <c r="AG195" s="769"/>
      <c r="AH195" s="769"/>
      <c r="AI195" s="769"/>
      <c r="AJ195" s="770"/>
      <c r="AK195" s="405"/>
    </row>
    <row r="196" spans="1:46" s="63" customFormat="1" ht="15" customHeight="1">
      <c r="A196" s="758"/>
      <c r="B196" s="759"/>
      <c r="C196" s="759"/>
      <c r="D196" s="760"/>
      <c r="E196" s="628"/>
      <c r="F196" s="751" t="s">
        <v>429</v>
      </c>
      <c r="G196" s="751"/>
      <c r="H196" s="751"/>
      <c r="I196" s="751"/>
      <c r="J196" s="751"/>
      <c r="K196" s="751"/>
      <c r="L196" s="751"/>
      <c r="M196" s="751"/>
      <c r="N196" s="751"/>
      <c r="O196" s="751"/>
      <c r="P196" s="751"/>
      <c r="Q196" s="751"/>
      <c r="R196" s="751"/>
      <c r="S196" s="751"/>
      <c r="T196" s="751"/>
      <c r="U196" s="751"/>
      <c r="V196" s="751"/>
      <c r="W196" s="751"/>
      <c r="X196" s="751"/>
      <c r="Y196" s="751"/>
      <c r="Z196" s="751"/>
      <c r="AA196" s="751"/>
      <c r="AB196" s="751"/>
      <c r="AC196" s="751"/>
      <c r="AD196" s="751"/>
      <c r="AE196" s="751"/>
      <c r="AF196" s="751"/>
      <c r="AG196" s="751"/>
      <c r="AH196" s="751"/>
      <c r="AI196" s="751"/>
      <c r="AJ196" s="752"/>
      <c r="AK196" s="415"/>
    </row>
    <row r="197" spans="1:46" s="63" customFormat="1" ht="15" customHeight="1">
      <c r="A197" s="758"/>
      <c r="B197" s="759"/>
      <c r="C197" s="759"/>
      <c r="D197" s="760"/>
      <c r="E197" s="628"/>
      <c r="F197" s="751" t="s">
        <v>430</v>
      </c>
      <c r="G197" s="751"/>
      <c r="H197" s="751"/>
      <c r="I197" s="751"/>
      <c r="J197" s="751"/>
      <c r="K197" s="751"/>
      <c r="L197" s="751"/>
      <c r="M197" s="751"/>
      <c r="N197" s="751"/>
      <c r="O197" s="751"/>
      <c r="P197" s="751"/>
      <c r="Q197" s="751"/>
      <c r="R197" s="751"/>
      <c r="S197" s="751"/>
      <c r="T197" s="751"/>
      <c r="U197" s="751"/>
      <c r="V197" s="751"/>
      <c r="W197" s="751"/>
      <c r="X197" s="751"/>
      <c r="Y197" s="751"/>
      <c r="Z197" s="751"/>
      <c r="AA197" s="751"/>
      <c r="AB197" s="751"/>
      <c r="AC197" s="751"/>
      <c r="AD197" s="751"/>
      <c r="AE197" s="751"/>
      <c r="AF197" s="751"/>
      <c r="AG197" s="751"/>
      <c r="AH197" s="751"/>
      <c r="AI197" s="751"/>
      <c r="AJ197" s="752"/>
      <c r="AK197" s="415"/>
    </row>
    <row r="198" spans="1:46" s="63" customFormat="1" ht="15" customHeight="1" thickBot="1">
      <c r="A198" s="764"/>
      <c r="B198" s="765"/>
      <c r="C198" s="765"/>
      <c r="D198" s="766"/>
      <c r="E198" s="633"/>
      <c r="F198" s="753" t="s">
        <v>431</v>
      </c>
      <c r="G198" s="753"/>
      <c r="H198" s="753"/>
      <c r="I198" s="753"/>
      <c r="J198" s="753"/>
      <c r="K198" s="753"/>
      <c r="L198" s="753"/>
      <c r="M198" s="753"/>
      <c r="N198" s="753"/>
      <c r="O198" s="753"/>
      <c r="P198" s="753"/>
      <c r="Q198" s="753"/>
      <c r="R198" s="753"/>
      <c r="S198" s="753"/>
      <c r="T198" s="753"/>
      <c r="U198" s="753"/>
      <c r="V198" s="753"/>
      <c r="W198" s="753"/>
      <c r="X198" s="753"/>
      <c r="Y198" s="753"/>
      <c r="Z198" s="753"/>
      <c r="AA198" s="753"/>
      <c r="AB198" s="753"/>
      <c r="AC198" s="753"/>
      <c r="AD198" s="753"/>
      <c r="AE198" s="753"/>
      <c r="AF198" s="753"/>
      <c r="AG198" s="753"/>
      <c r="AH198" s="753"/>
      <c r="AI198" s="753"/>
      <c r="AJ198" s="754"/>
      <c r="AK198" s="56"/>
    </row>
    <row r="199" spans="1:46" s="63" customFormat="1" ht="30" customHeight="1" thickBot="1">
      <c r="A199" s="1009" t="s">
        <v>437</v>
      </c>
      <c r="B199" s="1010"/>
      <c r="C199" s="1010"/>
      <c r="D199" s="1010"/>
      <c r="E199" s="1010"/>
      <c r="F199" s="1010"/>
      <c r="G199" s="1010"/>
      <c r="H199" s="1010"/>
      <c r="I199" s="1010"/>
      <c r="J199" s="1010"/>
      <c r="K199" s="1010"/>
      <c r="L199" s="1010"/>
      <c r="M199" s="1010"/>
      <c r="N199" s="1011"/>
      <c r="O199" s="989"/>
      <c r="P199" s="989"/>
      <c r="Q199" s="990" t="s">
        <v>374</v>
      </c>
      <c r="R199" s="990"/>
      <c r="S199" s="748"/>
      <c r="T199" s="749"/>
      <c r="U199" s="749"/>
      <c r="V199" s="749"/>
      <c r="W199" s="749"/>
      <c r="X199" s="749"/>
      <c r="Y199" s="749"/>
      <c r="Z199" s="749"/>
      <c r="AA199" s="749"/>
      <c r="AB199" s="749"/>
      <c r="AC199" s="749"/>
      <c r="AD199" s="749"/>
      <c r="AE199" s="749"/>
      <c r="AF199" s="749"/>
      <c r="AG199" s="749"/>
      <c r="AH199" s="749"/>
      <c r="AI199" s="749"/>
      <c r="AJ199" s="750"/>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176</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5" t="s">
        <v>439</v>
      </c>
      <c r="C202" s="97"/>
      <c r="D202" s="97"/>
      <c r="E202" s="97"/>
      <c r="F202" s="97"/>
      <c r="G202" s="97"/>
      <c r="H202" s="97"/>
      <c r="I202" s="97"/>
      <c r="J202" s="97"/>
      <c r="K202" s="97"/>
      <c r="L202" s="97"/>
      <c r="M202" s="97"/>
      <c r="N202" s="97"/>
      <c r="O202" s="634"/>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174</v>
      </c>
      <c r="AG203" s="420"/>
      <c r="AH203" s="421" t="s">
        <v>107</v>
      </c>
      <c r="AI203" s="420"/>
      <c r="AJ203" s="422"/>
      <c r="AK203" s="2"/>
      <c r="AT203" s="88"/>
    </row>
    <row r="204" spans="1:46" ht="14.25" thickBot="1">
      <c r="A204" s="423" t="s">
        <v>149</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1016" t="s">
        <v>25</v>
      </c>
      <c r="B205" s="1017"/>
      <c r="C205" s="1017"/>
      <c r="D205" s="1018"/>
      <c r="E205" s="424"/>
      <c r="F205" s="425" t="s">
        <v>318</v>
      </c>
      <c r="G205" s="425"/>
      <c r="H205" s="425"/>
      <c r="I205" s="425"/>
      <c r="J205" s="425"/>
      <c r="K205" s="425"/>
      <c r="L205" s="425"/>
      <c r="M205" s="425"/>
      <c r="N205" s="425"/>
      <c r="O205" s="426"/>
      <c r="P205" s="426"/>
      <c r="Q205" s="426"/>
      <c r="R205" s="489"/>
      <c r="S205" s="489"/>
      <c r="T205" s="489"/>
      <c r="U205" s="425" t="s">
        <v>231</v>
      </c>
      <c r="V205" s="427"/>
      <c r="W205" s="427" t="s">
        <v>233</v>
      </c>
      <c r="X205" s="427"/>
      <c r="Y205" s="427"/>
      <c r="Z205" s="425"/>
      <c r="AA205" s="426"/>
      <c r="AB205" s="426"/>
      <c r="AC205" s="426"/>
      <c r="AD205" s="426"/>
      <c r="AE205" s="426"/>
      <c r="AF205" s="426"/>
      <c r="AG205" s="426"/>
      <c r="AH205" s="426"/>
      <c r="AI205" s="426"/>
      <c r="AJ205" s="428"/>
      <c r="AK205" s="2"/>
    </row>
    <row r="206" spans="1:46" s="416" customFormat="1" ht="15" customHeight="1">
      <c r="A206" s="1019"/>
      <c r="B206" s="1020"/>
      <c r="C206" s="1020"/>
      <c r="D206" s="1021"/>
      <c r="E206" s="429"/>
      <c r="F206" s="431" t="s">
        <v>64</v>
      </c>
      <c r="G206" s="431"/>
      <c r="H206" s="431"/>
      <c r="I206" s="431"/>
      <c r="J206" s="431"/>
      <c r="K206" s="431"/>
      <c r="L206" s="431"/>
      <c r="M206" s="430"/>
      <c r="N206" s="430"/>
      <c r="O206" s="430"/>
      <c r="P206" s="430"/>
      <c r="Q206" s="430"/>
      <c r="R206" s="490"/>
      <c r="S206" s="490"/>
      <c r="T206" s="490"/>
      <c r="U206" s="431" t="s">
        <v>232</v>
      </c>
      <c r="V206" s="432"/>
      <c r="W206" s="432" t="s">
        <v>233</v>
      </c>
      <c r="X206" s="432"/>
      <c r="Y206" s="432"/>
      <c r="Z206" s="431"/>
      <c r="AA206" s="433"/>
      <c r="AB206" s="430"/>
      <c r="AC206" s="430"/>
      <c r="AD206" s="430"/>
      <c r="AE206" s="430"/>
      <c r="AF206" s="430"/>
      <c r="AG206" s="430"/>
      <c r="AH206" s="430"/>
      <c r="AI206" s="430"/>
      <c r="AJ206" s="417"/>
      <c r="AK206" s="56"/>
    </row>
    <row r="207" spans="1:46" s="63" customFormat="1" ht="15" customHeight="1">
      <c r="A207" s="1022" t="s">
        <v>26</v>
      </c>
      <c r="B207" s="1023"/>
      <c r="C207" s="1023"/>
      <c r="D207" s="1024"/>
      <c r="E207" s="429"/>
      <c r="F207" s="751" t="s">
        <v>27</v>
      </c>
      <c r="G207" s="751"/>
      <c r="H207" s="751"/>
      <c r="I207" s="751"/>
      <c r="J207" s="751"/>
      <c r="K207" s="751"/>
      <c r="L207" s="751"/>
      <c r="M207" s="751"/>
      <c r="N207" s="751"/>
      <c r="O207" s="751"/>
      <c r="P207" s="751"/>
      <c r="Q207" s="751"/>
      <c r="R207" s="751"/>
      <c r="S207" s="751"/>
      <c r="T207" s="751"/>
      <c r="U207" s="431" t="s">
        <v>232</v>
      </c>
      <c r="V207" s="432"/>
      <c r="W207" s="432" t="s">
        <v>233</v>
      </c>
      <c r="X207" s="432"/>
      <c r="Y207" s="432"/>
      <c r="Z207" s="431"/>
      <c r="AA207" s="431"/>
      <c r="AB207" s="431"/>
      <c r="AC207" s="431"/>
      <c r="AD207" s="430"/>
      <c r="AE207" s="430"/>
      <c r="AF207" s="430"/>
      <c r="AG207" s="430"/>
      <c r="AH207" s="430"/>
      <c r="AI207" s="430"/>
      <c r="AJ207" s="417"/>
      <c r="AK207" s="56"/>
    </row>
    <row r="208" spans="1:46" s="63" customFormat="1" ht="15" customHeight="1" thickBot="1">
      <c r="A208" s="1025"/>
      <c r="B208" s="1026"/>
      <c r="C208" s="1026"/>
      <c r="D208" s="1027"/>
      <c r="E208" s="434"/>
      <c r="F208" s="435" t="s">
        <v>51</v>
      </c>
      <c r="G208" s="435"/>
      <c r="H208" s="988"/>
      <c r="I208" s="988"/>
      <c r="J208" s="988"/>
      <c r="K208" s="988"/>
      <c r="L208" s="988"/>
      <c r="M208" s="988"/>
      <c r="N208" s="988"/>
      <c r="O208" s="988"/>
      <c r="P208" s="988"/>
      <c r="Q208" s="988"/>
      <c r="R208" s="988"/>
      <c r="S208" s="988"/>
      <c r="T208" s="988"/>
      <c r="U208" s="988"/>
      <c r="V208" s="988"/>
      <c r="W208" s="988"/>
      <c r="X208" s="988"/>
      <c r="Y208" s="436" t="s">
        <v>52</v>
      </c>
      <c r="Z208" s="437" t="s">
        <v>232</v>
      </c>
      <c r="AA208" s="438"/>
      <c r="AB208" s="438" t="s">
        <v>234</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336</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1013" t="s">
        <v>86</v>
      </c>
      <c r="C212" s="1014"/>
      <c r="D212" s="1014"/>
      <c r="E212" s="1014"/>
      <c r="F212" s="1014"/>
      <c r="G212" s="1014"/>
      <c r="H212" s="1014"/>
      <c r="I212" s="1014"/>
      <c r="J212" s="1014"/>
      <c r="K212" s="1014"/>
      <c r="L212" s="1014"/>
      <c r="M212" s="1014"/>
      <c r="N212" s="1014"/>
      <c r="O212" s="1014"/>
      <c r="P212" s="1014"/>
      <c r="Q212" s="1014"/>
      <c r="R212" s="1014"/>
      <c r="S212" s="1014"/>
      <c r="T212" s="1014"/>
      <c r="U212" s="1014"/>
      <c r="V212" s="1014"/>
      <c r="W212" s="1014"/>
      <c r="X212" s="1014"/>
      <c r="Y212" s="1015"/>
      <c r="Z212" s="991" t="s">
        <v>58</v>
      </c>
      <c r="AA212" s="992"/>
      <c r="AB212" s="992"/>
      <c r="AC212" s="992"/>
      <c r="AD212" s="992"/>
      <c r="AE212" s="992"/>
      <c r="AF212" s="992"/>
      <c r="AG212" s="992"/>
      <c r="AH212" s="992"/>
      <c r="AI212" s="992"/>
      <c r="AJ212" s="993"/>
      <c r="AK212" s="56"/>
    </row>
    <row r="213" spans="1:46" ht="16.5" customHeight="1">
      <c r="A213" s="441"/>
      <c r="B213" s="443"/>
      <c r="C213" s="444" t="s">
        <v>104</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997" t="s">
        <v>60</v>
      </c>
      <c r="AA213" s="998"/>
      <c r="AB213" s="998"/>
      <c r="AC213" s="998"/>
      <c r="AD213" s="998"/>
      <c r="AE213" s="998"/>
      <c r="AF213" s="998"/>
      <c r="AG213" s="998"/>
      <c r="AH213" s="998"/>
      <c r="AI213" s="998"/>
      <c r="AJ213" s="999"/>
      <c r="AK213" s="56"/>
    </row>
    <row r="214" spans="1:46" ht="16.5" customHeight="1">
      <c r="A214" s="441"/>
      <c r="B214" s="447"/>
      <c r="C214" s="448" t="s">
        <v>105</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994" t="s">
        <v>61</v>
      </c>
      <c r="AA214" s="995"/>
      <c r="AB214" s="995"/>
      <c r="AC214" s="995"/>
      <c r="AD214" s="995"/>
      <c r="AE214" s="995"/>
      <c r="AF214" s="995"/>
      <c r="AG214" s="995"/>
      <c r="AH214" s="995"/>
      <c r="AI214" s="995"/>
      <c r="AJ214" s="996"/>
      <c r="AK214" s="56"/>
    </row>
    <row r="215" spans="1:46" ht="16.5" customHeight="1">
      <c r="A215" s="441"/>
      <c r="B215" s="447"/>
      <c r="C215" s="448" t="s">
        <v>133</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994" t="s">
        <v>395</v>
      </c>
      <c r="AA215" s="995"/>
      <c r="AB215" s="995"/>
      <c r="AC215" s="995"/>
      <c r="AD215" s="995"/>
      <c r="AE215" s="995"/>
      <c r="AF215" s="995"/>
      <c r="AG215" s="995"/>
      <c r="AH215" s="995"/>
      <c r="AI215" s="995"/>
      <c r="AJ215" s="996"/>
      <c r="AK215" s="56"/>
    </row>
    <row r="216" spans="1:46" ht="16.5" customHeight="1">
      <c r="A216" s="441"/>
      <c r="B216" s="447"/>
      <c r="C216" s="448" t="s">
        <v>228</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94" t="s">
        <v>229</v>
      </c>
      <c r="AA216" s="995"/>
      <c r="AB216" s="995"/>
      <c r="AC216" s="995"/>
      <c r="AD216" s="995"/>
      <c r="AE216" s="995"/>
      <c r="AF216" s="995"/>
      <c r="AG216" s="995"/>
      <c r="AH216" s="995"/>
      <c r="AI216" s="995"/>
      <c r="AJ216" s="996"/>
      <c r="AK216" s="56"/>
    </row>
    <row r="217" spans="1:46" ht="25.5" customHeight="1">
      <c r="A217" s="441"/>
      <c r="B217" s="447"/>
      <c r="C217" s="986" t="s">
        <v>134</v>
      </c>
      <c r="D217" s="986"/>
      <c r="E217" s="986"/>
      <c r="F217" s="986"/>
      <c r="G217" s="986"/>
      <c r="H217" s="986"/>
      <c r="I217" s="986"/>
      <c r="J217" s="986"/>
      <c r="K217" s="986"/>
      <c r="L217" s="986"/>
      <c r="M217" s="986"/>
      <c r="N217" s="986"/>
      <c r="O217" s="986"/>
      <c r="P217" s="986"/>
      <c r="Q217" s="986"/>
      <c r="R217" s="986"/>
      <c r="S217" s="986"/>
      <c r="T217" s="986"/>
      <c r="U217" s="986"/>
      <c r="V217" s="986"/>
      <c r="W217" s="986"/>
      <c r="X217" s="986"/>
      <c r="Y217" s="987"/>
      <c r="Z217" s="1000" t="s">
        <v>136</v>
      </c>
      <c r="AA217" s="1001"/>
      <c r="AB217" s="1001"/>
      <c r="AC217" s="1001"/>
      <c r="AD217" s="1001"/>
      <c r="AE217" s="1001"/>
      <c r="AF217" s="1001"/>
      <c r="AG217" s="1001"/>
      <c r="AH217" s="1001"/>
      <c r="AI217" s="1001"/>
      <c r="AJ217" s="1002"/>
      <c r="AK217" s="56"/>
    </row>
    <row r="218" spans="1:46" ht="16.5" customHeight="1">
      <c r="A218" s="441"/>
      <c r="B218" s="447"/>
      <c r="C218" s="986" t="s">
        <v>135</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7"/>
      <c r="Z218" s="1003" t="s">
        <v>137</v>
      </c>
      <c r="AA218" s="1004"/>
      <c r="AB218" s="1004"/>
      <c r="AC218" s="1004"/>
      <c r="AD218" s="1004"/>
      <c r="AE218" s="1004"/>
      <c r="AF218" s="1004"/>
      <c r="AG218" s="1004"/>
      <c r="AH218" s="1004"/>
      <c r="AI218" s="1004"/>
      <c r="AJ218" s="1005"/>
      <c r="AK218" s="451"/>
    </row>
    <row r="219" spans="1:46" ht="16.5" customHeight="1" thickBot="1">
      <c r="A219" s="441"/>
      <c r="B219" s="452"/>
      <c r="C219" s="453" t="s">
        <v>106</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1006" t="s">
        <v>59</v>
      </c>
      <c r="AA219" s="1007"/>
      <c r="AB219" s="1007"/>
      <c r="AC219" s="1007"/>
      <c r="AD219" s="1007"/>
      <c r="AE219" s="1007"/>
      <c r="AF219" s="1007"/>
      <c r="AG219" s="1007"/>
      <c r="AH219" s="1007"/>
      <c r="AI219" s="1007"/>
      <c r="AJ219" s="1008"/>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143</v>
      </c>
      <c r="C221" s="457" t="s">
        <v>142</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144</v>
      </c>
      <c r="C222" s="985" t="s">
        <v>373</v>
      </c>
      <c r="D222" s="985"/>
      <c r="E222" s="985"/>
      <c r="F222" s="985"/>
      <c r="G222" s="985"/>
      <c r="H222" s="985"/>
      <c r="I222" s="985"/>
      <c r="J222" s="985"/>
      <c r="K222" s="985"/>
      <c r="L222" s="985"/>
      <c r="M222" s="985"/>
      <c r="N222" s="985"/>
      <c r="O222" s="985"/>
      <c r="P222" s="985"/>
      <c r="Q222" s="985"/>
      <c r="R222" s="985"/>
      <c r="S222" s="985"/>
      <c r="T222" s="985"/>
      <c r="U222" s="985"/>
      <c r="V222" s="985"/>
      <c r="W222" s="985"/>
      <c r="X222" s="985"/>
      <c r="Y222" s="985"/>
      <c r="Z222" s="985"/>
      <c r="AA222" s="985"/>
      <c r="AB222" s="985"/>
      <c r="AC222" s="985"/>
      <c r="AD222" s="985"/>
      <c r="AE222" s="985"/>
      <c r="AF222" s="985"/>
      <c r="AG222" s="985"/>
      <c r="AH222" s="985"/>
      <c r="AI222" s="985"/>
      <c r="AJ222" s="985"/>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900" t="s">
        <v>250</v>
      </c>
      <c r="C225" s="900"/>
      <c r="D225" s="900"/>
      <c r="E225" s="900"/>
      <c r="F225" s="900"/>
      <c r="G225" s="900"/>
      <c r="H225" s="900"/>
      <c r="I225" s="900"/>
      <c r="J225" s="900"/>
      <c r="K225" s="900"/>
      <c r="L225" s="900"/>
      <c r="M225" s="900"/>
      <c r="N225" s="900"/>
      <c r="O225" s="900"/>
      <c r="P225" s="900"/>
      <c r="Q225" s="900"/>
      <c r="R225" s="900"/>
      <c r="S225" s="900"/>
      <c r="T225" s="900"/>
      <c r="U225" s="900"/>
      <c r="V225" s="900"/>
      <c r="W225" s="900"/>
      <c r="X225" s="900"/>
      <c r="Y225" s="900"/>
      <c r="Z225" s="900"/>
      <c r="AA225" s="900"/>
      <c r="AB225" s="900"/>
      <c r="AC225" s="900"/>
      <c r="AD225" s="900"/>
      <c r="AE225" s="900"/>
      <c r="AF225" s="900"/>
      <c r="AG225" s="900"/>
      <c r="AH225" s="900"/>
      <c r="AI225" s="900"/>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901">
        <v>4</v>
      </c>
      <c r="E227" s="902"/>
      <c r="F227" s="468" t="s">
        <v>5</v>
      </c>
      <c r="G227" s="901">
        <v>4</v>
      </c>
      <c r="H227" s="902"/>
      <c r="I227" s="468" t="s">
        <v>4</v>
      </c>
      <c r="J227" s="901">
        <v>1</v>
      </c>
      <c r="K227" s="902"/>
      <c r="L227" s="468" t="s">
        <v>3</v>
      </c>
      <c r="M227" s="469"/>
      <c r="N227" s="903" t="s">
        <v>6</v>
      </c>
      <c r="O227" s="903"/>
      <c r="P227" s="903"/>
      <c r="Q227" s="904" t="str">
        <f>IF(G10="","",G10)</f>
        <v>○○ケアサービス</v>
      </c>
      <c r="R227" s="904"/>
      <c r="S227" s="904"/>
      <c r="T227" s="904"/>
      <c r="U227" s="904"/>
      <c r="V227" s="904"/>
      <c r="W227" s="904"/>
      <c r="X227" s="904"/>
      <c r="Y227" s="904"/>
      <c r="Z227" s="904"/>
      <c r="AA227" s="904"/>
      <c r="AB227" s="904"/>
      <c r="AC227" s="904"/>
      <c r="AD227" s="904"/>
      <c r="AE227" s="904"/>
      <c r="AF227" s="904"/>
      <c r="AG227" s="904"/>
      <c r="AH227" s="904"/>
      <c r="AI227" s="904"/>
      <c r="AJ227" s="905"/>
    </row>
    <row r="228" spans="1:36" s="470" customFormat="1" ht="13.5" customHeight="1">
      <c r="A228" s="471"/>
      <c r="B228" s="472"/>
      <c r="C228" s="473"/>
      <c r="D228" s="473"/>
      <c r="E228" s="473"/>
      <c r="F228" s="473"/>
      <c r="G228" s="473"/>
      <c r="H228" s="473"/>
      <c r="I228" s="473"/>
      <c r="J228" s="473"/>
      <c r="K228" s="473"/>
      <c r="L228" s="473"/>
      <c r="M228" s="473"/>
      <c r="N228" s="894" t="s">
        <v>82</v>
      </c>
      <c r="O228" s="894"/>
      <c r="P228" s="894"/>
      <c r="Q228" s="895" t="s">
        <v>83</v>
      </c>
      <c r="R228" s="895"/>
      <c r="S228" s="896" t="s">
        <v>509</v>
      </c>
      <c r="T228" s="896"/>
      <c r="U228" s="896"/>
      <c r="V228" s="896"/>
      <c r="W228" s="896"/>
      <c r="X228" s="897" t="s">
        <v>84</v>
      </c>
      <c r="Y228" s="897"/>
      <c r="Z228" s="896" t="s">
        <v>510</v>
      </c>
      <c r="AA228" s="896"/>
      <c r="AB228" s="896"/>
      <c r="AC228" s="896"/>
      <c r="AD228" s="896"/>
      <c r="AE228" s="896"/>
      <c r="AF228" s="896"/>
      <c r="AG228" s="896"/>
      <c r="AH228" s="896"/>
      <c r="AI228" s="898"/>
      <c r="AJ228" s="899"/>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B25:AJ25"/>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Y83:AC83"/>
    <mergeCell ref="Z88:AB88"/>
    <mergeCell ref="N90:P90"/>
    <mergeCell ref="AB78:AH78"/>
    <mergeCell ref="Y91:AC91"/>
    <mergeCell ref="AE91:AI91"/>
    <mergeCell ref="T86:V86"/>
    <mergeCell ref="Y85:AD86"/>
    <mergeCell ref="S85:W85"/>
    <mergeCell ref="Y82:AC82"/>
    <mergeCell ref="AE82:AI82"/>
    <mergeCell ref="S82:W82"/>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P13" sqref="P13"/>
    </sheetView>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433</v>
      </c>
      <c r="G1" s="57" t="s">
        <v>319</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088" t="s">
        <v>6</v>
      </c>
      <c r="B3" s="1088"/>
      <c r="C3" s="1089"/>
      <c r="D3" s="1085" t="str">
        <f>IF(基本情報入力シート!M16="","",基本情報入力シート!M16)</f>
        <v>○○ケアサービス</v>
      </c>
      <c r="E3" s="1086"/>
      <c r="F3" s="1086"/>
      <c r="G3" s="1086"/>
      <c r="H3" s="1086"/>
      <c r="I3" s="1086"/>
      <c r="J3" s="1086"/>
      <c r="K3" s="1086"/>
      <c r="L3" s="1086"/>
      <c r="M3" s="1086"/>
      <c r="N3" s="1086"/>
      <c r="O3" s="1087"/>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108" t="s">
        <v>320</v>
      </c>
      <c r="B5" s="1109"/>
      <c r="C5" s="1109"/>
      <c r="D5" s="1109"/>
      <c r="E5" s="1109"/>
      <c r="F5" s="1109"/>
      <c r="G5" s="1109"/>
      <c r="H5" s="1109"/>
      <c r="I5" s="1109"/>
      <c r="J5" s="1109"/>
      <c r="K5" s="1109"/>
      <c r="L5" s="1109"/>
      <c r="M5" s="1109"/>
      <c r="N5" s="1109"/>
      <c r="O5" s="497">
        <f>IF(SUM(AG12:AG111)=0,"",SUM(AG12:AG111))</f>
        <v>24548640</v>
      </c>
      <c r="P5" s="496"/>
      <c r="Q5" s="494"/>
      <c r="U5" s="494"/>
    </row>
    <row r="6" spans="1:33" ht="21" customHeight="1" thickBot="1">
      <c r="Q6" s="108"/>
      <c r="AG6" s="498"/>
    </row>
    <row r="7" spans="1:33" ht="18" customHeight="1">
      <c r="A7" s="1092"/>
      <c r="B7" s="1094" t="s">
        <v>322</v>
      </c>
      <c r="C7" s="1095"/>
      <c r="D7" s="1095"/>
      <c r="E7" s="1095"/>
      <c r="F7" s="1095"/>
      <c r="G7" s="1095"/>
      <c r="H7" s="1095"/>
      <c r="I7" s="1095"/>
      <c r="J7" s="1095"/>
      <c r="K7" s="1096"/>
      <c r="L7" s="1100" t="s">
        <v>96</v>
      </c>
      <c r="M7" s="1073" t="s">
        <v>169</v>
      </c>
      <c r="N7" s="1075"/>
      <c r="O7" s="1102" t="s">
        <v>109</v>
      </c>
      <c r="P7" s="1104" t="s">
        <v>56</v>
      </c>
      <c r="Q7" s="1106" t="s">
        <v>368</v>
      </c>
      <c r="R7" s="499" t="s">
        <v>295</v>
      </c>
      <c r="S7" s="500"/>
      <c r="T7" s="500"/>
      <c r="U7" s="500"/>
      <c r="V7" s="500"/>
      <c r="W7" s="500"/>
      <c r="X7" s="500"/>
      <c r="Y7" s="500"/>
      <c r="Z7" s="500"/>
      <c r="AA7" s="500"/>
      <c r="AB7" s="500"/>
      <c r="AC7" s="500"/>
      <c r="AD7" s="500"/>
      <c r="AE7" s="500"/>
      <c r="AF7" s="500"/>
      <c r="AG7" s="501"/>
    </row>
    <row r="8" spans="1:33" ht="14.25">
      <c r="A8" s="1093"/>
      <c r="B8" s="1097"/>
      <c r="C8" s="1098"/>
      <c r="D8" s="1098"/>
      <c r="E8" s="1098"/>
      <c r="F8" s="1098"/>
      <c r="G8" s="1098"/>
      <c r="H8" s="1098"/>
      <c r="I8" s="1098"/>
      <c r="J8" s="1098"/>
      <c r="K8" s="1099"/>
      <c r="L8" s="1101"/>
      <c r="M8" s="1076"/>
      <c r="N8" s="1078"/>
      <c r="O8" s="1103"/>
      <c r="P8" s="1105"/>
      <c r="Q8" s="1107"/>
      <c r="R8" s="502"/>
      <c r="S8" s="1090" t="s">
        <v>74</v>
      </c>
      <c r="T8" s="1091"/>
      <c r="U8" s="1070" t="s">
        <v>75</v>
      </c>
      <c r="V8" s="1071"/>
      <c r="W8" s="1071"/>
      <c r="X8" s="1071"/>
      <c r="Y8" s="1071"/>
      <c r="Z8" s="1071"/>
      <c r="AA8" s="1071"/>
      <c r="AB8" s="1071"/>
      <c r="AC8" s="1071"/>
      <c r="AD8" s="1071"/>
      <c r="AE8" s="1071"/>
      <c r="AF8" s="1072"/>
      <c r="AG8" s="503" t="s">
        <v>77</v>
      </c>
    </row>
    <row r="9" spans="1:33" ht="13.5" customHeight="1">
      <c r="A9" s="1093"/>
      <c r="B9" s="1097"/>
      <c r="C9" s="1098"/>
      <c r="D9" s="1098"/>
      <c r="E9" s="1098"/>
      <c r="F9" s="1098"/>
      <c r="G9" s="1098"/>
      <c r="H9" s="1098"/>
      <c r="I9" s="1098"/>
      <c r="J9" s="1098"/>
      <c r="K9" s="1099"/>
      <c r="L9" s="1101"/>
      <c r="M9" s="1110"/>
      <c r="N9" s="1111"/>
      <c r="O9" s="1103"/>
      <c r="P9" s="1105"/>
      <c r="Q9" s="1107"/>
      <c r="R9" s="1079" t="s">
        <v>71</v>
      </c>
      <c r="S9" s="1080" t="s">
        <v>321</v>
      </c>
      <c r="T9" s="1083" t="s">
        <v>363</v>
      </c>
      <c r="U9" s="1073" t="s">
        <v>364</v>
      </c>
      <c r="V9" s="1074"/>
      <c r="W9" s="1074"/>
      <c r="X9" s="1074"/>
      <c r="Y9" s="1074"/>
      <c r="Z9" s="1074"/>
      <c r="AA9" s="1074"/>
      <c r="AB9" s="1074"/>
      <c r="AC9" s="1074"/>
      <c r="AD9" s="1074"/>
      <c r="AE9" s="1074"/>
      <c r="AF9" s="1075"/>
      <c r="AG9" s="1082" t="s">
        <v>362</v>
      </c>
    </row>
    <row r="10" spans="1:33" ht="120" customHeight="1">
      <c r="A10" s="1093"/>
      <c r="B10" s="1097"/>
      <c r="C10" s="1098"/>
      <c r="D10" s="1098"/>
      <c r="E10" s="1098"/>
      <c r="F10" s="1098"/>
      <c r="G10" s="1098"/>
      <c r="H10" s="1098"/>
      <c r="I10" s="1098"/>
      <c r="J10" s="1098"/>
      <c r="K10" s="1099"/>
      <c r="L10" s="1101"/>
      <c r="M10" s="505" t="s">
        <v>170</v>
      </c>
      <c r="N10" s="505" t="s">
        <v>171</v>
      </c>
      <c r="O10" s="1103"/>
      <c r="P10" s="1105"/>
      <c r="Q10" s="1107"/>
      <c r="R10" s="1079"/>
      <c r="S10" s="1081"/>
      <c r="T10" s="1084"/>
      <c r="U10" s="1076"/>
      <c r="V10" s="1077"/>
      <c r="W10" s="1077"/>
      <c r="X10" s="1077"/>
      <c r="Y10" s="1077"/>
      <c r="Z10" s="1077"/>
      <c r="AA10" s="1077"/>
      <c r="AB10" s="1077"/>
      <c r="AC10" s="1077"/>
      <c r="AD10" s="1077"/>
      <c r="AE10" s="1077"/>
      <c r="AF10" s="1078"/>
      <c r="AG10" s="1082"/>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f>IF(基本情報入力シート!C35="","",基本情報入力シート!C35)</f>
        <v>1</v>
      </c>
      <c r="C12" s="522">
        <f>IF(基本情報入力シート!D35="","",基本情報入力シート!D35)</f>
        <v>3</v>
      </c>
      <c r="D12" s="523">
        <f>IF(基本情報入力シート!E35="","",基本情報入力シート!E35)</f>
        <v>1</v>
      </c>
      <c r="E12" s="523">
        <f>IF(基本情報入力シート!F35="","",基本情報入力シート!F35)</f>
        <v>4</v>
      </c>
      <c r="F12" s="523">
        <f>IF(基本情報入力シート!G35="","",基本情報入力シート!G35)</f>
        <v>5</v>
      </c>
      <c r="G12" s="523">
        <f>IF(基本情報入力シート!H35="","",基本情報入力シート!H35)</f>
        <v>6</v>
      </c>
      <c r="H12" s="523">
        <f>IF(基本情報入力シート!I35="","",基本情報入力シート!I35)</f>
        <v>7</v>
      </c>
      <c r="I12" s="523">
        <f>IF(基本情報入力シート!J35="","",基本情報入力シート!J35)</f>
        <v>8</v>
      </c>
      <c r="J12" s="523">
        <f>IF(基本情報入力シート!K35="","",基本情報入力シート!K35)</f>
        <v>9</v>
      </c>
      <c r="K12" s="524">
        <f>IF(基本情報入力シート!L35="","",基本情報入力シート!L35)</f>
        <v>1</v>
      </c>
      <c r="L12" s="525" t="str">
        <f>IF(基本情報入力シート!M35="","",基本情報入力シート!M35)</f>
        <v>富山県</v>
      </c>
      <c r="M12" s="525" t="str">
        <f>IF(基本情報入力シート!R35="","",基本情報入力シート!R35)</f>
        <v>富山県</v>
      </c>
      <c r="N12" s="525" t="str">
        <f>IF(基本情報入力シート!W35="","",基本情報入力シート!W35)</f>
        <v>高岡市</v>
      </c>
      <c r="O12" s="520" t="str">
        <f>IF(基本情報入力シート!X35="","",基本情報入力シート!X35)</f>
        <v>障害福祉事業所名称０１</v>
      </c>
      <c r="P12" s="526" t="str">
        <f>IF(基本情報入力シート!Y35="","",基本情報入力シート!Y35)</f>
        <v>居宅介護</v>
      </c>
      <c r="Q12" s="527">
        <f>IF(基本情報入力シート!AB35="","",基本情報入力シート!AB35)</f>
        <v>620000</v>
      </c>
      <c r="R12" s="528" t="s">
        <v>502</v>
      </c>
      <c r="S12" s="529" t="s">
        <v>65</v>
      </c>
      <c r="T12" s="552">
        <f>IF(P12="","",VLOOKUP(P12,【参考】数式用!$A$5:$H$34,MATCH(S12,【参考】数式用!$C$4:$E$4,0)+2,0))</f>
        <v>0.27400000000000002</v>
      </c>
      <c r="U12" s="102" t="s">
        <v>19</v>
      </c>
      <c r="V12" s="530">
        <v>4</v>
      </c>
      <c r="W12" s="99" t="s">
        <v>11</v>
      </c>
      <c r="X12" s="530">
        <v>4</v>
      </c>
      <c r="Y12" s="305" t="s">
        <v>73</v>
      </c>
      <c r="Z12" s="531">
        <v>5</v>
      </c>
      <c r="AA12" s="99" t="s">
        <v>11</v>
      </c>
      <c r="AB12" s="531">
        <v>3</v>
      </c>
      <c r="AC12" s="99" t="s">
        <v>15</v>
      </c>
      <c r="AD12" s="532" t="s">
        <v>30</v>
      </c>
      <c r="AE12" s="533">
        <f>IF(AND(V12&gt;=1,X12&gt;=1,Z12&gt;=1,AB12&gt;=1),(Z12*12+AB12)-(V12*12+X12)+1,"")</f>
        <v>12</v>
      </c>
      <c r="AF12" s="534" t="s">
        <v>50</v>
      </c>
      <c r="AG12" s="535">
        <f>IFERROR(ROUNDDOWN(Q12*T12,0)*AE12,"")</f>
        <v>2038560</v>
      </c>
    </row>
    <row r="13" spans="1:33" ht="36.75" customHeight="1">
      <c r="A13" s="520">
        <f>A12+1</f>
        <v>2</v>
      </c>
      <c r="B13" s="521">
        <f>IF(基本情報入力シート!C36="","",基本情報入力シート!C36)</f>
        <v>1</v>
      </c>
      <c r="C13" s="522">
        <f>IF(基本情報入力シート!D36="","",基本情報入力シート!D36)</f>
        <v>3</v>
      </c>
      <c r="D13" s="523">
        <f>IF(基本情報入力シート!E36="","",基本情報入力シート!E36)</f>
        <v>1</v>
      </c>
      <c r="E13" s="523">
        <f>IF(基本情報入力シート!F36="","",基本情報入力シート!F36)</f>
        <v>4</v>
      </c>
      <c r="F13" s="523">
        <f>IF(基本情報入力シート!G36="","",基本情報入力シート!G36)</f>
        <v>5</v>
      </c>
      <c r="G13" s="523">
        <f>IF(基本情報入力シート!H36="","",基本情報入力シート!H36)</f>
        <v>6</v>
      </c>
      <c r="H13" s="523">
        <f>IF(基本情報入力シート!I36="","",基本情報入力シート!I36)</f>
        <v>7</v>
      </c>
      <c r="I13" s="523">
        <f>IF(基本情報入力シート!J36="","",基本情報入力シート!J36)</f>
        <v>8</v>
      </c>
      <c r="J13" s="523">
        <f>IF(基本情報入力シート!K36="","",基本情報入力シート!K36)</f>
        <v>9</v>
      </c>
      <c r="K13" s="524">
        <f>IF(基本情報入力シート!L36="","",基本情報入力シート!L36)</f>
        <v>2</v>
      </c>
      <c r="L13" s="525" t="str">
        <f>IF(基本情報入力シート!M36="","",基本情報入力シート!M36)</f>
        <v>富山県</v>
      </c>
      <c r="M13" s="525" t="str">
        <f>IF(基本情報入力シート!R36="","",基本情報入力シート!R36)</f>
        <v>富山県</v>
      </c>
      <c r="N13" s="525" t="str">
        <f>IF(基本情報入力シート!W36="","",基本情報入力シート!W36)</f>
        <v>高岡市</v>
      </c>
      <c r="O13" s="520" t="str">
        <f>IF(基本情報入力シート!X36="","",基本情報入力シート!X36)</f>
        <v>障害福祉事業所名称０２</v>
      </c>
      <c r="P13" s="526" t="str">
        <f>IF(基本情報入力シート!Y36="","",基本情報入力シート!Y36)</f>
        <v>居宅介護</v>
      </c>
      <c r="Q13" s="527">
        <f>IF(基本情報入力シート!AB36="","",基本情報入力シート!AB36)</f>
        <v>770000</v>
      </c>
      <c r="R13" s="528" t="s">
        <v>503</v>
      </c>
      <c r="S13" s="529" t="s">
        <v>66</v>
      </c>
      <c r="T13" s="552">
        <f>IF(P13="","",VLOOKUP(P13,【参考】数式用!$A$5:$H$34,MATCH(S13,【参考】数式用!$C$4:$E$4,0)+2,0))</f>
        <v>0.2</v>
      </c>
      <c r="U13" s="102" t="s">
        <v>19</v>
      </c>
      <c r="V13" s="530">
        <v>4</v>
      </c>
      <c r="W13" s="99" t="s">
        <v>11</v>
      </c>
      <c r="X13" s="530">
        <v>4</v>
      </c>
      <c r="Y13" s="305" t="s">
        <v>73</v>
      </c>
      <c r="Z13" s="531">
        <v>5</v>
      </c>
      <c r="AA13" s="99" t="s">
        <v>11</v>
      </c>
      <c r="AB13" s="531">
        <v>3</v>
      </c>
      <c r="AC13" s="99" t="s">
        <v>15</v>
      </c>
      <c r="AD13" s="532" t="s">
        <v>30</v>
      </c>
      <c r="AE13" s="533">
        <f t="shared" ref="AE13:AE76" si="0">IF(AND(V13&gt;=1,X13&gt;=1,Z13&gt;=1,AB13&gt;=1),(Z13*12+AB13)-(V13*12+X13)+1,"")</f>
        <v>12</v>
      </c>
      <c r="AF13" s="534" t="s">
        <v>50</v>
      </c>
      <c r="AG13" s="535">
        <f t="shared" ref="AG13:AG76" si="1">IFERROR(ROUNDDOWN(Q13*T13,0)*AE13,"")</f>
        <v>1848000</v>
      </c>
    </row>
    <row r="14" spans="1:33" ht="36.75" customHeight="1">
      <c r="A14" s="520">
        <f t="shared" ref="A14:A26" si="2">A13+1</f>
        <v>3</v>
      </c>
      <c r="B14" s="521">
        <f>IF(基本情報入力シート!C37="","",基本情報入力シート!C37)</f>
        <v>1</v>
      </c>
      <c r="C14" s="522">
        <f>IF(基本情報入力シート!D37="","",基本情報入力シート!D37)</f>
        <v>3</v>
      </c>
      <c r="D14" s="523">
        <f>IF(基本情報入力シート!E37="","",基本情報入力シート!E37)</f>
        <v>1</v>
      </c>
      <c r="E14" s="523">
        <f>IF(基本情報入力シート!F37="","",基本情報入力シート!F37)</f>
        <v>4</v>
      </c>
      <c r="F14" s="523">
        <f>IF(基本情報入力シート!G37="","",基本情報入力シート!G37)</f>
        <v>5</v>
      </c>
      <c r="G14" s="523">
        <f>IF(基本情報入力シート!H37="","",基本情報入力シート!H37)</f>
        <v>6</v>
      </c>
      <c r="H14" s="523">
        <f>IF(基本情報入力シート!I37="","",基本情報入力シート!I37)</f>
        <v>7</v>
      </c>
      <c r="I14" s="523">
        <f>IF(基本情報入力シート!J37="","",基本情報入力シート!J37)</f>
        <v>8</v>
      </c>
      <c r="J14" s="523">
        <f>IF(基本情報入力シート!K37="","",基本情報入力シート!K37)</f>
        <v>9</v>
      </c>
      <c r="K14" s="524">
        <f>IF(基本情報入力シート!L37="","",基本情報入力シート!L37)</f>
        <v>3</v>
      </c>
      <c r="L14" s="525" t="str">
        <f>IF(基本情報入力シート!M37="","",基本情報入力シート!M37)</f>
        <v>富山県</v>
      </c>
      <c r="M14" s="525" t="str">
        <f>IF(基本情報入力シート!R37="","",基本情報入力シート!R37)</f>
        <v>富山県</v>
      </c>
      <c r="N14" s="525" t="str">
        <f>IF(基本情報入力シート!W37="","",基本情報入力シート!W37)</f>
        <v>射水市</v>
      </c>
      <c r="O14" s="520" t="str">
        <f>IF(基本情報入力シート!X37="","",基本情報入力シート!X37)</f>
        <v>障害福祉事業所名称０３</v>
      </c>
      <c r="P14" s="526" t="str">
        <f>IF(基本情報入力シート!Y37="","",基本情報入力シート!Y37)</f>
        <v>生活介護</v>
      </c>
      <c r="Q14" s="527">
        <f>IF(基本情報入力シート!AB37="","",基本情報入力シート!AB37)</f>
        <v>4740000</v>
      </c>
      <c r="R14" s="528" t="s">
        <v>502</v>
      </c>
      <c r="S14" s="529" t="s">
        <v>65</v>
      </c>
      <c r="T14" s="552">
        <f>IF(P14="","",VLOOKUP(P14,【参考】数式用!$A$5:$H$34,MATCH(S14,【参考】数式用!$C$4:$E$4,0)+2,0))</f>
        <v>4.3999999999999997E-2</v>
      </c>
      <c r="U14" s="102" t="s">
        <v>19</v>
      </c>
      <c r="V14" s="530">
        <v>4</v>
      </c>
      <c r="W14" s="99" t="s">
        <v>11</v>
      </c>
      <c r="X14" s="530">
        <v>4</v>
      </c>
      <c r="Y14" s="305" t="s">
        <v>73</v>
      </c>
      <c r="Z14" s="531">
        <v>5</v>
      </c>
      <c r="AA14" s="99" t="s">
        <v>11</v>
      </c>
      <c r="AB14" s="531">
        <v>3</v>
      </c>
      <c r="AC14" s="99" t="s">
        <v>15</v>
      </c>
      <c r="AD14" s="532" t="s">
        <v>30</v>
      </c>
      <c r="AE14" s="533">
        <f t="shared" si="0"/>
        <v>12</v>
      </c>
      <c r="AF14" s="534" t="s">
        <v>50</v>
      </c>
      <c r="AG14" s="535">
        <f t="shared" si="1"/>
        <v>2502720</v>
      </c>
    </row>
    <row r="15" spans="1:33" ht="36.75" customHeight="1">
      <c r="A15" s="520">
        <f t="shared" si="2"/>
        <v>4</v>
      </c>
      <c r="B15" s="521">
        <f>IF(基本情報入力シート!C38="","",基本情報入力シート!C38)</f>
        <v>1</v>
      </c>
      <c r="C15" s="522">
        <f>IF(基本情報入力シート!D38="","",基本情報入力シート!D38)</f>
        <v>1</v>
      </c>
      <c r="D15" s="523">
        <f>IF(基本情報入力シート!E38="","",基本情報入力シート!E38)</f>
        <v>1</v>
      </c>
      <c r="E15" s="523">
        <f>IF(基本情報入力シート!F38="","",基本情報入力シート!F38)</f>
        <v>4</v>
      </c>
      <c r="F15" s="523">
        <f>IF(基本情報入力シート!G38="","",基本情報入力シート!G38)</f>
        <v>5</v>
      </c>
      <c r="G15" s="523">
        <f>IF(基本情報入力シート!H38="","",基本情報入力シート!H38)</f>
        <v>6</v>
      </c>
      <c r="H15" s="523">
        <f>IF(基本情報入力シート!I38="","",基本情報入力シート!I38)</f>
        <v>7</v>
      </c>
      <c r="I15" s="523">
        <f>IF(基本情報入力シート!J38="","",基本情報入力シート!J38)</f>
        <v>8</v>
      </c>
      <c r="J15" s="523">
        <f>IF(基本情報入力シート!K38="","",基本情報入力シート!K38)</f>
        <v>9</v>
      </c>
      <c r="K15" s="524">
        <f>IF(基本情報入力シート!L38="","",基本情報入力シート!L38)</f>
        <v>4</v>
      </c>
      <c r="L15" s="525" t="str">
        <f>IF(基本情報入力シート!M38="","",基本情報入力シート!M38)</f>
        <v>富山県</v>
      </c>
      <c r="M15" s="525" t="str">
        <f>IF(基本情報入力シート!R38="","",基本情報入力シート!R38)</f>
        <v>富山県</v>
      </c>
      <c r="N15" s="525" t="str">
        <f>IF(基本情報入力シート!W38="","",基本情報入力シート!W38)</f>
        <v>砺波市</v>
      </c>
      <c r="O15" s="520" t="str">
        <f>IF(基本情報入力シート!X38="","",基本情報入力シート!X38)</f>
        <v>障害福祉事業所名称０４</v>
      </c>
      <c r="P15" s="526" t="str">
        <f>IF(基本情報入力シート!Y38="","",基本情報入力シート!Y38)</f>
        <v>就労継続支援Ｂ型</v>
      </c>
      <c r="Q15" s="527">
        <f>IF(基本情報入力シート!AB38="","",基本情報入力シート!AB38)</f>
        <v>2370000</v>
      </c>
      <c r="R15" s="528" t="s">
        <v>504</v>
      </c>
      <c r="S15" s="529" t="s">
        <v>65</v>
      </c>
      <c r="T15" s="552">
        <f>IF(P15="","",VLOOKUP(P15,【参考】数式用!$A$5:$H$34,MATCH(S15,【参考】数式用!$C$4:$E$4,0)+2,0))</f>
        <v>5.3999999999999999E-2</v>
      </c>
      <c r="U15" s="102" t="s">
        <v>19</v>
      </c>
      <c r="V15" s="530">
        <v>4</v>
      </c>
      <c r="W15" s="99" t="s">
        <v>11</v>
      </c>
      <c r="X15" s="530">
        <v>4</v>
      </c>
      <c r="Y15" s="305" t="s">
        <v>73</v>
      </c>
      <c r="Z15" s="531">
        <v>5</v>
      </c>
      <c r="AA15" s="99" t="s">
        <v>11</v>
      </c>
      <c r="AB15" s="531">
        <v>3</v>
      </c>
      <c r="AC15" s="99" t="s">
        <v>15</v>
      </c>
      <c r="AD15" s="532" t="s">
        <v>30</v>
      </c>
      <c r="AE15" s="533">
        <f t="shared" si="0"/>
        <v>12</v>
      </c>
      <c r="AF15" s="534" t="s">
        <v>50</v>
      </c>
      <c r="AG15" s="535">
        <f t="shared" si="1"/>
        <v>1535760</v>
      </c>
    </row>
    <row r="16" spans="1:33" ht="36.75" customHeight="1">
      <c r="A16" s="520">
        <f t="shared" si="2"/>
        <v>5</v>
      </c>
      <c r="B16" s="521">
        <f>IF(基本情報入力シート!C39="","",基本情報入力シート!C39)</f>
        <v>1</v>
      </c>
      <c r="C16" s="522">
        <f>IF(基本情報入力シート!D39="","",基本情報入力シート!D39)</f>
        <v>2</v>
      </c>
      <c r="D16" s="523">
        <f>IF(基本情報入力シート!E39="","",基本情報入力シート!E39)</f>
        <v>1</v>
      </c>
      <c r="E16" s="523">
        <f>IF(基本情報入力シート!F39="","",基本情報入力シート!F39)</f>
        <v>4</v>
      </c>
      <c r="F16" s="523">
        <f>IF(基本情報入力シート!G39="","",基本情報入力シート!G39)</f>
        <v>5</v>
      </c>
      <c r="G16" s="523">
        <f>IF(基本情報入力シート!H39="","",基本情報入力シート!H39)</f>
        <v>6</v>
      </c>
      <c r="H16" s="523">
        <f>IF(基本情報入力シート!I39="","",基本情報入力シート!I39)</f>
        <v>7</v>
      </c>
      <c r="I16" s="523">
        <f>IF(基本情報入力シート!J39="","",基本情報入力シート!J39)</f>
        <v>8</v>
      </c>
      <c r="J16" s="523">
        <f>IF(基本情報入力シート!K39="","",基本情報入力シート!K39)</f>
        <v>9</v>
      </c>
      <c r="K16" s="524">
        <f>IF(基本情報入力シート!L39="","",基本情報入力シート!L39)</f>
        <v>5</v>
      </c>
      <c r="L16" s="525" t="str">
        <f>IF(基本情報入力シート!M39="","",基本情報入力シート!M39)</f>
        <v>富山市</v>
      </c>
      <c r="M16" s="525" t="str">
        <f>IF(基本情報入力シート!R39="","",基本情報入力シート!R39)</f>
        <v>富山県</v>
      </c>
      <c r="N16" s="525" t="str">
        <f>IF(基本情報入力シート!W39="","",基本情報入力シート!W39)</f>
        <v>富山市</v>
      </c>
      <c r="O16" s="520" t="str">
        <f>IF(基本情報入力シート!X39="","",基本情報入力シート!X39)</f>
        <v>障害福祉事業所名称０５</v>
      </c>
      <c r="P16" s="526" t="str">
        <f>IF(基本情報入力シート!Y39="","",基本情報入力シート!Y39)</f>
        <v>施設入所支援</v>
      </c>
      <c r="Q16" s="527">
        <f>IF(基本情報入力シート!AB39="","",基本情報入力シート!AB39)</f>
        <v>7100000</v>
      </c>
      <c r="R16" s="528" t="s">
        <v>502</v>
      </c>
      <c r="S16" s="529" t="s">
        <v>65</v>
      </c>
      <c r="T16" s="552">
        <f>IF(P16="","",VLOOKUP(P16,【参考】数式用!$A$5:$H$34,MATCH(S16,【参考】数式用!$C$4:$E$4,0)+2,0))</f>
        <v>8.5999999999999993E-2</v>
      </c>
      <c r="U16" s="102" t="s">
        <v>19</v>
      </c>
      <c r="V16" s="530">
        <v>4</v>
      </c>
      <c r="W16" s="99" t="s">
        <v>11</v>
      </c>
      <c r="X16" s="530">
        <v>4</v>
      </c>
      <c r="Y16" s="305" t="s">
        <v>73</v>
      </c>
      <c r="Z16" s="531">
        <v>5</v>
      </c>
      <c r="AA16" s="99" t="s">
        <v>11</v>
      </c>
      <c r="AB16" s="531">
        <v>3</v>
      </c>
      <c r="AC16" s="99" t="s">
        <v>15</v>
      </c>
      <c r="AD16" s="532" t="s">
        <v>30</v>
      </c>
      <c r="AE16" s="533">
        <f t="shared" si="0"/>
        <v>12</v>
      </c>
      <c r="AF16" s="534" t="s">
        <v>50</v>
      </c>
      <c r="AG16" s="535">
        <f t="shared" si="1"/>
        <v>7327200</v>
      </c>
    </row>
    <row r="17" spans="1:33" ht="36.75" customHeight="1">
      <c r="A17" s="520">
        <f t="shared" si="2"/>
        <v>6</v>
      </c>
      <c r="B17" s="521">
        <f>IF(基本情報入力シート!C40="","",基本情報入力シート!C40)</f>
        <v>1</v>
      </c>
      <c r="C17" s="522">
        <f>IF(基本情報入力シート!D40="","",基本情報入力シート!D40)</f>
        <v>2</v>
      </c>
      <c r="D17" s="523">
        <f>IF(基本情報入力シート!E40="","",基本情報入力シート!E40)</f>
        <v>1</v>
      </c>
      <c r="E17" s="523">
        <f>IF(基本情報入力シート!F40="","",基本情報入力シート!F40)</f>
        <v>4</v>
      </c>
      <c r="F17" s="523">
        <f>IF(基本情報入力シート!G40="","",基本情報入力シート!G40)</f>
        <v>5</v>
      </c>
      <c r="G17" s="523">
        <f>IF(基本情報入力シート!H40="","",基本情報入力シート!H40)</f>
        <v>6</v>
      </c>
      <c r="H17" s="523">
        <f>IF(基本情報入力シート!I40="","",基本情報入力シート!I40)</f>
        <v>7</v>
      </c>
      <c r="I17" s="523">
        <f>IF(基本情報入力シート!J40="","",基本情報入力シート!J40)</f>
        <v>8</v>
      </c>
      <c r="J17" s="523">
        <f>IF(基本情報入力シート!K40="","",基本情報入力シート!K40)</f>
        <v>9</v>
      </c>
      <c r="K17" s="524">
        <f>IF(基本情報入力シート!L40="","",基本情報入力シート!L40)</f>
        <v>5</v>
      </c>
      <c r="L17" s="525" t="str">
        <f>IF(基本情報入力シート!M40="","",基本情報入力シート!M40)</f>
        <v>富山市</v>
      </c>
      <c r="M17" s="525" t="str">
        <f>IF(基本情報入力シート!R40="","",基本情報入力シート!R40)</f>
        <v>富山県</v>
      </c>
      <c r="N17" s="525" t="str">
        <f>IF(基本情報入力シート!W40="","",基本情報入力シート!W40)</f>
        <v>富山市</v>
      </c>
      <c r="O17" s="520" t="str">
        <f>IF(基本情報入力シート!X40="","",基本情報入力シート!X40)</f>
        <v>障害福祉事業所名称０５</v>
      </c>
      <c r="P17" s="526" t="str">
        <f>IF(基本情報入力シート!Y40="","",基本情報入力シート!Y40)</f>
        <v>障害者支援施設：生活介護</v>
      </c>
      <c r="Q17" s="527">
        <f>IF(基本情報入力シート!AB40="","",基本情報入力シート!AB40)</f>
        <v>12700000</v>
      </c>
      <c r="R17" s="528" t="s">
        <v>502</v>
      </c>
      <c r="S17" s="529" t="s">
        <v>65</v>
      </c>
      <c r="T17" s="552">
        <f>IF(P17="","",VLOOKUP(P17,【参考】数式用!$A$5:$H$34,MATCH(S17,【参考】数式用!$C$4:$E$4,0)+2,0))</f>
        <v>6.1000000000000006E-2</v>
      </c>
      <c r="U17" s="102" t="s">
        <v>155</v>
      </c>
      <c r="V17" s="530">
        <v>4</v>
      </c>
      <c r="W17" s="99" t="s">
        <v>156</v>
      </c>
      <c r="X17" s="530">
        <v>4</v>
      </c>
      <c r="Y17" s="305" t="s">
        <v>157</v>
      </c>
      <c r="Z17" s="531">
        <v>5</v>
      </c>
      <c r="AA17" s="99" t="s">
        <v>156</v>
      </c>
      <c r="AB17" s="531">
        <v>3</v>
      </c>
      <c r="AC17" s="99" t="s">
        <v>158</v>
      </c>
      <c r="AD17" s="532" t="s">
        <v>159</v>
      </c>
      <c r="AE17" s="533">
        <f t="shared" si="0"/>
        <v>12</v>
      </c>
      <c r="AF17" s="534" t="s">
        <v>160</v>
      </c>
      <c r="AG17" s="535">
        <f t="shared" si="1"/>
        <v>9296400</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155</v>
      </c>
      <c r="V18" s="530"/>
      <c r="W18" s="99" t="s">
        <v>156</v>
      </c>
      <c r="X18" s="530"/>
      <c r="Y18" s="305" t="s">
        <v>157</v>
      </c>
      <c r="Z18" s="531"/>
      <c r="AA18" s="99" t="s">
        <v>156</v>
      </c>
      <c r="AB18" s="531"/>
      <c r="AC18" s="99" t="s">
        <v>158</v>
      </c>
      <c r="AD18" s="532" t="s">
        <v>159</v>
      </c>
      <c r="AE18" s="533" t="str">
        <f t="shared" si="0"/>
        <v/>
      </c>
      <c r="AF18" s="534" t="s">
        <v>160</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155</v>
      </c>
      <c r="V19" s="530"/>
      <c r="W19" s="99" t="s">
        <v>156</v>
      </c>
      <c r="X19" s="530"/>
      <c r="Y19" s="305" t="s">
        <v>157</v>
      </c>
      <c r="Z19" s="531"/>
      <c r="AA19" s="99" t="s">
        <v>156</v>
      </c>
      <c r="AB19" s="531"/>
      <c r="AC19" s="99" t="s">
        <v>158</v>
      </c>
      <c r="AD19" s="532" t="s">
        <v>159</v>
      </c>
      <c r="AE19" s="533" t="str">
        <f t="shared" si="0"/>
        <v/>
      </c>
      <c r="AF19" s="534" t="s">
        <v>160</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155</v>
      </c>
      <c r="V20" s="530"/>
      <c r="W20" s="99" t="s">
        <v>156</v>
      </c>
      <c r="X20" s="530"/>
      <c r="Y20" s="305" t="s">
        <v>157</v>
      </c>
      <c r="Z20" s="531"/>
      <c r="AA20" s="99" t="s">
        <v>156</v>
      </c>
      <c r="AB20" s="531"/>
      <c r="AC20" s="99" t="s">
        <v>158</v>
      </c>
      <c r="AD20" s="532" t="s">
        <v>159</v>
      </c>
      <c r="AE20" s="533" t="str">
        <f t="shared" si="0"/>
        <v/>
      </c>
      <c r="AF20" s="534" t="s">
        <v>160</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155</v>
      </c>
      <c r="V21" s="530"/>
      <c r="W21" s="99" t="s">
        <v>156</v>
      </c>
      <c r="X21" s="530"/>
      <c r="Y21" s="305" t="s">
        <v>157</v>
      </c>
      <c r="Z21" s="531"/>
      <c r="AA21" s="99" t="s">
        <v>156</v>
      </c>
      <c r="AB21" s="531"/>
      <c r="AC21" s="99" t="s">
        <v>158</v>
      </c>
      <c r="AD21" s="532" t="s">
        <v>159</v>
      </c>
      <c r="AE21" s="533" t="str">
        <f t="shared" si="0"/>
        <v/>
      </c>
      <c r="AF21" s="534" t="s">
        <v>160</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155</v>
      </c>
      <c r="V22" s="530"/>
      <c r="W22" s="99" t="s">
        <v>156</v>
      </c>
      <c r="X22" s="530"/>
      <c r="Y22" s="305" t="s">
        <v>157</v>
      </c>
      <c r="Z22" s="531"/>
      <c r="AA22" s="99" t="s">
        <v>156</v>
      </c>
      <c r="AB22" s="531"/>
      <c r="AC22" s="99" t="s">
        <v>158</v>
      </c>
      <c r="AD22" s="532" t="s">
        <v>159</v>
      </c>
      <c r="AE22" s="533" t="str">
        <f t="shared" si="0"/>
        <v/>
      </c>
      <c r="AF22" s="534" t="s">
        <v>160</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155</v>
      </c>
      <c r="V23" s="530"/>
      <c r="W23" s="99" t="s">
        <v>156</v>
      </c>
      <c r="X23" s="530"/>
      <c r="Y23" s="305" t="s">
        <v>157</v>
      </c>
      <c r="Z23" s="531"/>
      <c r="AA23" s="99" t="s">
        <v>156</v>
      </c>
      <c r="AB23" s="531"/>
      <c r="AC23" s="99" t="s">
        <v>158</v>
      </c>
      <c r="AD23" s="532" t="s">
        <v>159</v>
      </c>
      <c r="AE23" s="533" t="str">
        <f t="shared" si="0"/>
        <v/>
      </c>
      <c r="AF23" s="534" t="s">
        <v>160</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155</v>
      </c>
      <c r="V24" s="530"/>
      <c r="W24" s="99" t="s">
        <v>156</v>
      </c>
      <c r="X24" s="530"/>
      <c r="Y24" s="305" t="s">
        <v>157</v>
      </c>
      <c r="Z24" s="531"/>
      <c r="AA24" s="99" t="s">
        <v>156</v>
      </c>
      <c r="AB24" s="531"/>
      <c r="AC24" s="99" t="s">
        <v>158</v>
      </c>
      <c r="AD24" s="532" t="s">
        <v>159</v>
      </c>
      <c r="AE24" s="533" t="str">
        <f t="shared" si="0"/>
        <v/>
      </c>
      <c r="AF24" s="534" t="s">
        <v>160</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155</v>
      </c>
      <c r="V25" s="530"/>
      <c r="W25" s="99" t="s">
        <v>156</v>
      </c>
      <c r="X25" s="530"/>
      <c r="Y25" s="305" t="s">
        <v>157</v>
      </c>
      <c r="Z25" s="531"/>
      <c r="AA25" s="99" t="s">
        <v>156</v>
      </c>
      <c r="AB25" s="531"/>
      <c r="AC25" s="99" t="s">
        <v>158</v>
      </c>
      <c r="AD25" s="532" t="s">
        <v>159</v>
      </c>
      <c r="AE25" s="533" t="str">
        <f t="shared" si="0"/>
        <v/>
      </c>
      <c r="AF25" s="534" t="s">
        <v>160</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155</v>
      </c>
      <c r="V26" s="530"/>
      <c r="W26" s="99" t="s">
        <v>156</v>
      </c>
      <c r="X26" s="530"/>
      <c r="Y26" s="305" t="s">
        <v>157</v>
      </c>
      <c r="Z26" s="531"/>
      <c r="AA26" s="99" t="s">
        <v>156</v>
      </c>
      <c r="AB26" s="531"/>
      <c r="AC26" s="99" t="s">
        <v>158</v>
      </c>
      <c r="AD26" s="532" t="s">
        <v>159</v>
      </c>
      <c r="AE26" s="533" t="str">
        <f t="shared" si="0"/>
        <v/>
      </c>
      <c r="AF26" s="534" t="s">
        <v>160</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155</v>
      </c>
      <c r="V27" s="530"/>
      <c r="W27" s="99" t="s">
        <v>156</v>
      </c>
      <c r="X27" s="530"/>
      <c r="Y27" s="305" t="s">
        <v>157</v>
      </c>
      <c r="Z27" s="531"/>
      <c r="AA27" s="99" t="s">
        <v>156</v>
      </c>
      <c r="AB27" s="531"/>
      <c r="AC27" s="99" t="s">
        <v>158</v>
      </c>
      <c r="AD27" s="532" t="s">
        <v>159</v>
      </c>
      <c r="AE27" s="533" t="str">
        <f t="shared" si="0"/>
        <v/>
      </c>
      <c r="AF27" s="534" t="s">
        <v>160</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155</v>
      </c>
      <c r="V28" s="530"/>
      <c r="W28" s="99" t="s">
        <v>156</v>
      </c>
      <c r="X28" s="530"/>
      <c r="Y28" s="305" t="s">
        <v>157</v>
      </c>
      <c r="Z28" s="531"/>
      <c r="AA28" s="99" t="s">
        <v>156</v>
      </c>
      <c r="AB28" s="531"/>
      <c r="AC28" s="99" t="s">
        <v>158</v>
      </c>
      <c r="AD28" s="532" t="s">
        <v>159</v>
      </c>
      <c r="AE28" s="533" t="str">
        <f t="shared" si="0"/>
        <v/>
      </c>
      <c r="AF28" s="534" t="s">
        <v>160</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155</v>
      </c>
      <c r="V29" s="530"/>
      <c r="W29" s="99" t="s">
        <v>156</v>
      </c>
      <c r="X29" s="530"/>
      <c r="Y29" s="305" t="s">
        <v>157</v>
      </c>
      <c r="Z29" s="531"/>
      <c r="AA29" s="99" t="s">
        <v>156</v>
      </c>
      <c r="AB29" s="531"/>
      <c r="AC29" s="99" t="s">
        <v>158</v>
      </c>
      <c r="AD29" s="532" t="s">
        <v>159</v>
      </c>
      <c r="AE29" s="533" t="str">
        <f t="shared" si="0"/>
        <v/>
      </c>
      <c r="AF29" s="534" t="s">
        <v>160</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155</v>
      </c>
      <c r="V30" s="530"/>
      <c r="W30" s="99" t="s">
        <v>156</v>
      </c>
      <c r="X30" s="530"/>
      <c r="Y30" s="305" t="s">
        <v>157</v>
      </c>
      <c r="Z30" s="531"/>
      <c r="AA30" s="99" t="s">
        <v>156</v>
      </c>
      <c r="AB30" s="531"/>
      <c r="AC30" s="99" t="s">
        <v>158</v>
      </c>
      <c r="AD30" s="532" t="s">
        <v>159</v>
      </c>
      <c r="AE30" s="533" t="str">
        <f t="shared" si="0"/>
        <v/>
      </c>
      <c r="AF30" s="534" t="s">
        <v>160</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155</v>
      </c>
      <c r="V31" s="530"/>
      <c r="W31" s="99" t="s">
        <v>156</v>
      </c>
      <c r="X31" s="530"/>
      <c r="Y31" s="305" t="s">
        <v>157</v>
      </c>
      <c r="Z31" s="531"/>
      <c r="AA31" s="99" t="s">
        <v>156</v>
      </c>
      <c r="AB31" s="531"/>
      <c r="AC31" s="99" t="s">
        <v>158</v>
      </c>
      <c r="AD31" s="532" t="s">
        <v>159</v>
      </c>
      <c r="AE31" s="533" t="str">
        <f t="shared" si="0"/>
        <v/>
      </c>
      <c r="AF31" s="534" t="s">
        <v>160</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155</v>
      </c>
      <c r="V32" s="530"/>
      <c r="W32" s="99" t="s">
        <v>156</v>
      </c>
      <c r="X32" s="530"/>
      <c r="Y32" s="305" t="s">
        <v>157</v>
      </c>
      <c r="Z32" s="531"/>
      <c r="AA32" s="99" t="s">
        <v>156</v>
      </c>
      <c r="AB32" s="531"/>
      <c r="AC32" s="99" t="s">
        <v>158</v>
      </c>
      <c r="AD32" s="532" t="s">
        <v>159</v>
      </c>
      <c r="AE32" s="533" t="str">
        <f t="shared" si="0"/>
        <v/>
      </c>
      <c r="AF32" s="534" t="s">
        <v>160</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155</v>
      </c>
      <c r="V33" s="530"/>
      <c r="W33" s="99" t="s">
        <v>156</v>
      </c>
      <c r="X33" s="530"/>
      <c r="Y33" s="305" t="s">
        <v>157</v>
      </c>
      <c r="Z33" s="531"/>
      <c r="AA33" s="99" t="s">
        <v>156</v>
      </c>
      <c r="AB33" s="531"/>
      <c r="AC33" s="99" t="s">
        <v>158</v>
      </c>
      <c r="AD33" s="532" t="s">
        <v>159</v>
      </c>
      <c r="AE33" s="533" t="str">
        <f t="shared" si="0"/>
        <v/>
      </c>
      <c r="AF33" s="534" t="s">
        <v>160</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155</v>
      </c>
      <c r="V34" s="530"/>
      <c r="W34" s="99" t="s">
        <v>156</v>
      </c>
      <c r="X34" s="530"/>
      <c r="Y34" s="305" t="s">
        <v>157</v>
      </c>
      <c r="Z34" s="531"/>
      <c r="AA34" s="99" t="s">
        <v>156</v>
      </c>
      <c r="AB34" s="531"/>
      <c r="AC34" s="99" t="s">
        <v>158</v>
      </c>
      <c r="AD34" s="532" t="s">
        <v>159</v>
      </c>
      <c r="AE34" s="533" t="str">
        <f t="shared" si="0"/>
        <v/>
      </c>
      <c r="AF34" s="534" t="s">
        <v>160</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155</v>
      </c>
      <c r="V35" s="530"/>
      <c r="W35" s="99" t="s">
        <v>156</v>
      </c>
      <c r="X35" s="530"/>
      <c r="Y35" s="305" t="s">
        <v>157</v>
      </c>
      <c r="Z35" s="531"/>
      <c r="AA35" s="99" t="s">
        <v>156</v>
      </c>
      <c r="AB35" s="531"/>
      <c r="AC35" s="99" t="s">
        <v>158</v>
      </c>
      <c r="AD35" s="532" t="s">
        <v>159</v>
      </c>
      <c r="AE35" s="533" t="str">
        <f t="shared" si="0"/>
        <v/>
      </c>
      <c r="AF35" s="534" t="s">
        <v>160</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155</v>
      </c>
      <c r="V36" s="530"/>
      <c r="W36" s="99" t="s">
        <v>156</v>
      </c>
      <c r="X36" s="530"/>
      <c r="Y36" s="305" t="s">
        <v>157</v>
      </c>
      <c r="Z36" s="531"/>
      <c r="AA36" s="99" t="s">
        <v>156</v>
      </c>
      <c r="AB36" s="531"/>
      <c r="AC36" s="99" t="s">
        <v>158</v>
      </c>
      <c r="AD36" s="532" t="s">
        <v>159</v>
      </c>
      <c r="AE36" s="533" t="str">
        <f t="shared" si="0"/>
        <v/>
      </c>
      <c r="AF36" s="534" t="s">
        <v>160</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155</v>
      </c>
      <c r="V37" s="530"/>
      <c r="W37" s="99" t="s">
        <v>156</v>
      </c>
      <c r="X37" s="530"/>
      <c r="Y37" s="305" t="s">
        <v>157</v>
      </c>
      <c r="Z37" s="531"/>
      <c r="AA37" s="99" t="s">
        <v>156</v>
      </c>
      <c r="AB37" s="531"/>
      <c r="AC37" s="99" t="s">
        <v>158</v>
      </c>
      <c r="AD37" s="532" t="s">
        <v>159</v>
      </c>
      <c r="AE37" s="533" t="str">
        <f t="shared" si="0"/>
        <v/>
      </c>
      <c r="AF37" s="534" t="s">
        <v>160</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155</v>
      </c>
      <c r="V38" s="530"/>
      <c r="W38" s="99" t="s">
        <v>156</v>
      </c>
      <c r="X38" s="530"/>
      <c r="Y38" s="305" t="s">
        <v>157</v>
      </c>
      <c r="Z38" s="531"/>
      <c r="AA38" s="99" t="s">
        <v>156</v>
      </c>
      <c r="AB38" s="531"/>
      <c r="AC38" s="99" t="s">
        <v>158</v>
      </c>
      <c r="AD38" s="532" t="s">
        <v>159</v>
      </c>
      <c r="AE38" s="533" t="str">
        <f t="shared" si="0"/>
        <v/>
      </c>
      <c r="AF38" s="534" t="s">
        <v>160</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155</v>
      </c>
      <c r="V39" s="530"/>
      <c r="W39" s="99" t="s">
        <v>156</v>
      </c>
      <c r="X39" s="530"/>
      <c r="Y39" s="305" t="s">
        <v>157</v>
      </c>
      <c r="Z39" s="531"/>
      <c r="AA39" s="99" t="s">
        <v>156</v>
      </c>
      <c r="AB39" s="531"/>
      <c r="AC39" s="99" t="s">
        <v>158</v>
      </c>
      <c r="AD39" s="532" t="s">
        <v>159</v>
      </c>
      <c r="AE39" s="533" t="str">
        <f t="shared" si="0"/>
        <v/>
      </c>
      <c r="AF39" s="534" t="s">
        <v>160</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155</v>
      </c>
      <c r="V40" s="530"/>
      <c r="W40" s="99" t="s">
        <v>156</v>
      </c>
      <c r="X40" s="530"/>
      <c r="Y40" s="305" t="s">
        <v>157</v>
      </c>
      <c r="Z40" s="531"/>
      <c r="AA40" s="99" t="s">
        <v>156</v>
      </c>
      <c r="AB40" s="531"/>
      <c r="AC40" s="99" t="s">
        <v>158</v>
      </c>
      <c r="AD40" s="532" t="s">
        <v>159</v>
      </c>
      <c r="AE40" s="533" t="str">
        <f t="shared" si="0"/>
        <v/>
      </c>
      <c r="AF40" s="534" t="s">
        <v>160</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155</v>
      </c>
      <c r="V41" s="530"/>
      <c r="W41" s="99" t="s">
        <v>156</v>
      </c>
      <c r="X41" s="530"/>
      <c r="Y41" s="305" t="s">
        <v>157</v>
      </c>
      <c r="Z41" s="531"/>
      <c r="AA41" s="99" t="s">
        <v>156</v>
      </c>
      <c r="AB41" s="531"/>
      <c r="AC41" s="99" t="s">
        <v>158</v>
      </c>
      <c r="AD41" s="532" t="s">
        <v>159</v>
      </c>
      <c r="AE41" s="533" t="str">
        <f t="shared" si="0"/>
        <v/>
      </c>
      <c r="AF41" s="534" t="s">
        <v>160</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155</v>
      </c>
      <c r="V42" s="530"/>
      <c r="W42" s="99" t="s">
        <v>156</v>
      </c>
      <c r="X42" s="530"/>
      <c r="Y42" s="305" t="s">
        <v>157</v>
      </c>
      <c r="Z42" s="531"/>
      <c r="AA42" s="99" t="s">
        <v>156</v>
      </c>
      <c r="AB42" s="531"/>
      <c r="AC42" s="99" t="s">
        <v>158</v>
      </c>
      <c r="AD42" s="532" t="s">
        <v>159</v>
      </c>
      <c r="AE42" s="533" t="str">
        <f t="shared" si="0"/>
        <v/>
      </c>
      <c r="AF42" s="534" t="s">
        <v>160</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155</v>
      </c>
      <c r="V43" s="530"/>
      <c r="W43" s="99" t="s">
        <v>156</v>
      </c>
      <c r="X43" s="530"/>
      <c r="Y43" s="305" t="s">
        <v>157</v>
      </c>
      <c r="Z43" s="531"/>
      <c r="AA43" s="99" t="s">
        <v>156</v>
      </c>
      <c r="AB43" s="531"/>
      <c r="AC43" s="99" t="s">
        <v>158</v>
      </c>
      <c r="AD43" s="532" t="s">
        <v>159</v>
      </c>
      <c r="AE43" s="533" t="str">
        <f t="shared" si="0"/>
        <v/>
      </c>
      <c r="AF43" s="534" t="s">
        <v>160</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155</v>
      </c>
      <c r="V44" s="530"/>
      <c r="W44" s="99" t="s">
        <v>156</v>
      </c>
      <c r="X44" s="530"/>
      <c r="Y44" s="305" t="s">
        <v>157</v>
      </c>
      <c r="Z44" s="531"/>
      <c r="AA44" s="99" t="s">
        <v>156</v>
      </c>
      <c r="AB44" s="531"/>
      <c r="AC44" s="99" t="s">
        <v>158</v>
      </c>
      <c r="AD44" s="532" t="s">
        <v>159</v>
      </c>
      <c r="AE44" s="533" t="str">
        <f t="shared" si="0"/>
        <v/>
      </c>
      <c r="AF44" s="534" t="s">
        <v>160</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155</v>
      </c>
      <c r="V45" s="530"/>
      <c r="W45" s="99" t="s">
        <v>156</v>
      </c>
      <c r="X45" s="530"/>
      <c r="Y45" s="305" t="s">
        <v>157</v>
      </c>
      <c r="Z45" s="531"/>
      <c r="AA45" s="99" t="s">
        <v>156</v>
      </c>
      <c r="AB45" s="531"/>
      <c r="AC45" s="99" t="s">
        <v>158</v>
      </c>
      <c r="AD45" s="532" t="s">
        <v>159</v>
      </c>
      <c r="AE45" s="533" t="str">
        <f t="shared" si="0"/>
        <v/>
      </c>
      <c r="AF45" s="534" t="s">
        <v>160</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155</v>
      </c>
      <c r="V46" s="530"/>
      <c r="W46" s="99" t="s">
        <v>156</v>
      </c>
      <c r="X46" s="530"/>
      <c r="Y46" s="305" t="s">
        <v>157</v>
      </c>
      <c r="Z46" s="531"/>
      <c r="AA46" s="99" t="s">
        <v>156</v>
      </c>
      <c r="AB46" s="531"/>
      <c r="AC46" s="99" t="s">
        <v>158</v>
      </c>
      <c r="AD46" s="532" t="s">
        <v>159</v>
      </c>
      <c r="AE46" s="533" t="str">
        <f t="shared" si="0"/>
        <v/>
      </c>
      <c r="AF46" s="534" t="s">
        <v>160</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155</v>
      </c>
      <c r="V47" s="530"/>
      <c r="W47" s="99" t="s">
        <v>156</v>
      </c>
      <c r="X47" s="530"/>
      <c r="Y47" s="305" t="s">
        <v>157</v>
      </c>
      <c r="Z47" s="531"/>
      <c r="AA47" s="99" t="s">
        <v>156</v>
      </c>
      <c r="AB47" s="531"/>
      <c r="AC47" s="99" t="s">
        <v>158</v>
      </c>
      <c r="AD47" s="532" t="s">
        <v>159</v>
      </c>
      <c r="AE47" s="533" t="str">
        <f t="shared" si="0"/>
        <v/>
      </c>
      <c r="AF47" s="534" t="s">
        <v>160</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155</v>
      </c>
      <c r="V48" s="530"/>
      <c r="W48" s="99" t="s">
        <v>156</v>
      </c>
      <c r="X48" s="530"/>
      <c r="Y48" s="305" t="s">
        <v>157</v>
      </c>
      <c r="Z48" s="531"/>
      <c r="AA48" s="99" t="s">
        <v>156</v>
      </c>
      <c r="AB48" s="531"/>
      <c r="AC48" s="99" t="s">
        <v>158</v>
      </c>
      <c r="AD48" s="532" t="s">
        <v>159</v>
      </c>
      <c r="AE48" s="533" t="str">
        <f t="shared" si="0"/>
        <v/>
      </c>
      <c r="AF48" s="534" t="s">
        <v>160</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155</v>
      </c>
      <c r="V49" s="530"/>
      <c r="W49" s="99" t="s">
        <v>156</v>
      </c>
      <c r="X49" s="530"/>
      <c r="Y49" s="305" t="s">
        <v>157</v>
      </c>
      <c r="Z49" s="531"/>
      <c r="AA49" s="99" t="s">
        <v>156</v>
      </c>
      <c r="AB49" s="531"/>
      <c r="AC49" s="99" t="s">
        <v>158</v>
      </c>
      <c r="AD49" s="532" t="s">
        <v>159</v>
      </c>
      <c r="AE49" s="533" t="str">
        <f t="shared" si="0"/>
        <v/>
      </c>
      <c r="AF49" s="534" t="s">
        <v>160</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155</v>
      </c>
      <c r="V50" s="530"/>
      <c r="W50" s="99" t="s">
        <v>156</v>
      </c>
      <c r="X50" s="530"/>
      <c r="Y50" s="305" t="s">
        <v>157</v>
      </c>
      <c r="Z50" s="531"/>
      <c r="AA50" s="99" t="s">
        <v>156</v>
      </c>
      <c r="AB50" s="531"/>
      <c r="AC50" s="99" t="s">
        <v>158</v>
      </c>
      <c r="AD50" s="532" t="s">
        <v>159</v>
      </c>
      <c r="AE50" s="533" t="str">
        <f t="shared" si="0"/>
        <v/>
      </c>
      <c r="AF50" s="534" t="s">
        <v>160</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155</v>
      </c>
      <c r="V51" s="530"/>
      <c r="W51" s="99" t="s">
        <v>156</v>
      </c>
      <c r="X51" s="530"/>
      <c r="Y51" s="305" t="s">
        <v>157</v>
      </c>
      <c r="Z51" s="531"/>
      <c r="AA51" s="99" t="s">
        <v>156</v>
      </c>
      <c r="AB51" s="531"/>
      <c r="AC51" s="99" t="s">
        <v>158</v>
      </c>
      <c r="AD51" s="532" t="s">
        <v>159</v>
      </c>
      <c r="AE51" s="533" t="str">
        <f t="shared" si="0"/>
        <v/>
      </c>
      <c r="AF51" s="536" t="s">
        <v>160</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155</v>
      </c>
      <c r="V52" s="530"/>
      <c r="W52" s="99" t="s">
        <v>156</v>
      </c>
      <c r="X52" s="530"/>
      <c r="Y52" s="305" t="s">
        <v>157</v>
      </c>
      <c r="Z52" s="531"/>
      <c r="AA52" s="99" t="s">
        <v>156</v>
      </c>
      <c r="AB52" s="531"/>
      <c r="AC52" s="99" t="s">
        <v>158</v>
      </c>
      <c r="AD52" s="532" t="s">
        <v>159</v>
      </c>
      <c r="AE52" s="533" t="str">
        <f t="shared" si="0"/>
        <v/>
      </c>
      <c r="AF52" s="536" t="s">
        <v>160</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155</v>
      </c>
      <c r="V53" s="530"/>
      <c r="W53" s="99" t="s">
        <v>156</v>
      </c>
      <c r="X53" s="530"/>
      <c r="Y53" s="305" t="s">
        <v>157</v>
      </c>
      <c r="Z53" s="531"/>
      <c r="AA53" s="99" t="s">
        <v>156</v>
      </c>
      <c r="AB53" s="531"/>
      <c r="AC53" s="99" t="s">
        <v>158</v>
      </c>
      <c r="AD53" s="532" t="s">
        <v>159</v>
      </c>
      <c r="AE53" s="533" t="str">
        <f t="shared" si="0"/>
        <v/>
      </c>
      <c r="AF53" s="536" t="s">
        <v>160</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155</v>
      </c>
      <c r="V54" s="530"/>
      <c r="W54" s="99" t="s">
        <v>156</v>
      </c>
      <c r="X54" s="530"/>
      <c r="Y54" s="305" t="s">
        <v>157</v>
      </c>
      <c r="Z54" s="531"/>
      <c r="AA54" s="99" t="s">
        <v>156</v>
      </c>
      <c r="AB54" s="531"/>
      <c r="AC54" s="99" t="s">
        <v>158</v>
      </c>
      <c r="AD54" s="532" t="s">
        <v>159</v>
      </c>
      <c r="AE54" s="533" t="str">
        <f t="shared" si="0"/>
        <v/>
      </c>
      <c r="AF54" s="536" t="s">
        <v>160</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155</v>
      </c>
      <c r="V55" s="530"/>
      <c r="W55" s="99" t="s">
        <v>156</v>
      </c>
      <c r="X55" s="530"/>
      <c r="Y55" s="305" t="s">
        <v>157</v>
      </c>
      <c r="Z55" s="531"/>
      <c r="AA55" s="99" t="s">
        <v>156</v>
      </c>
      <c r="AB55" s="531"/>
      <c r="AC55" s="99" t="s">
        <v>158</v>
      </c>
      <c r="AD55" s="532" t="s">
        <v>159</v>
      </c>
      <c r="AE55" s="533" t="str">
        <f t="shared" si="0"/>
        <v/>
      </c>
      <c r="AF55" s="536" t="s">
        <v>160</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155</v>
      </c>
      <c r="V56" s="530"/>
      <c r="W56" s="99" t="s">
        <v>156</v>
      </c>
      <c r="X56" s="530"/>
      <c r="Y56" s="305" t="s">
        <v>157</v>
      </c>
      <c r="Z56" s="531"/>
      <c r="AA56" s="99" t="s">
        <v>156</v>
      </c>
      <c r="AB56" s="531"/>
      <c r="AC56" s="99" t="s">
        <v>158</v>
      </c>
      <c r="AD56" s="532" t="s">
        <v>159</v>
      </c>
      <c r="AE56" s="533" t="str">
        <f t="shared" si="0"/>
        <v/>
      </c>
      <c r="AF56" s="536" t="s">
        <v>160</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155</v>
      </c>
      <c r="V57" s="530"/>
      <c r="W57" s="99" t="s">
        <v>156</v>
      </c>
      <c r="X57" s="530"/>
      <c r="Y57" s="305" t="s">
        <v>157</v>
      </c>
      <c r="Z57" s="531"/>
      <c r="AA57" s="99" t="s">
        <v>156</v>
      </c>
      <c r="AB57" s="531"/>
      <c r="AC57" s="99" t="s">
        <v>158</v>
      </c>
      <c r="AD57" s="532" t="s">
        <v>159</v>
      </c>
      <c r="AE57" s="533" t="str">
        <f t="shared" si="0"/>
        <v/>
      </c>
      <c r="AF57" s="536" t="s">
        <v>160</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155</v>
      </c>
      <c r="V58" s="530"/>
      <c r="W58" s="99" t="s">
        <v>156</v>
      </c>
      <c r="X58" s="530"/>
      <c r="Y58" s="305" t="s">
        <v>157</v>
      </c>
      <c r="Z58" s="531"/>
      <c r="AA58" s="99" t="s">
        <v>156</v>
      </c>
      <c r="AB58" s="531"/>
      <c r="AC58" s="99" t="s">
        <v>158</v>
      </c>
      <c r="AD58" s="532" t="s">
        <v>159</v>
      </c>
      <c r="AE58" s="533" t="str">
        <f t="shared" si="0"/>
        <v/>
      </c>
      <c r="AF58" s="536" t="s">
        <v>160</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155</v>
      </c>
      <c r="V59" s="530"/>
      <c r="W59" s="99" t="s">
        <v>156</v>
      </c>
      <c r="X59" s="530"/>
      <c r="Y59" s="305" t="s">
        <v>157</v>
      </c>
      <c r="Z59" s="531"/>
      <c r="AA59" s="99" t="s">
        <v>156</v>
      </c>
      <c r="AB59" s="531"/>
      <c r="AC59" s="99" t="s">
        <v>158</v>
      </c>
      <c r="AD59" s="532" t="s">
        <v>159</v>
      </c>
      <c r="AE59" s="533" t="str">
        <f t="shared" si="0"/>
        <v/>
      </c>
      <c r="AF59" s="536" t="s">
        <v>160</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155</v>
      </c>
      <c r="V60" s="530"/>
      <c r="W60" s="99" t="s">
        <v>156</v>
      </c>
      <c r="X60" s="530"/>
      <c r="Y60" s="305" t="s">
        <v>157</v>
      </c>
      <c r="Z60" s="531"/>
      <c r="AA60" s="99" t="s">
        <v>156</v>
      </c>
      <c r="AB60" s="531"/>
      <c r="AC60" s="99" t="s">
        <v>158</v>
      </c>
      <c r="AD60" s="532" t="s">
        <v>159</v>
      </c>
      <c r="AE60" s="533" t="str">
        <f t="shared" si="0"/>
        <v/>
      </c>
      <c r="AF60" s="536" t="s">
        <v>160</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155</v>
      </c>
      <c r="V61" s="530"/>
      <c r="W61" s="99" t="s">
        <v>156</v>
      </c>
      <c r="X61" s="530"/>
      <c r="Y61" s="305" t="s">
        <v>157</v>
      </c>
      <c r="Z61" s="531"/>
      <c r="AA61" s="99" t="s">
        <v>156</v>
      </c>
      <c r="AB61" s="531"/>
      <c r="AC61" s="99" t="s">
        <v>158</v>
      </c>
      <c r="AD61" s="532" t="s">
        <v>159</v>
      </c>
      <c r="AE61" s="533" t="str">
        <f t="shared" si="0"/>
        <v/>
      </c>
      <c r="AF61" s="536" t="s">
        <v>160</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155</v>
      </c>
      <c r="V62" s="530"/>
      <c r="W62" s="99" t="s">
        <v>156</v>
      </c>
      <c r="X62" s="530"/>
      <c r="Y62" s="305" t="s">
        <v>157</v>
      </c>
      <c r="Z62" s="531"/>
      <c r="AA62" s="99" t="s">
        <v>156</v>
      </c>
      <c r="AB62" s="531"/>
      <c r="AC62" s="99" t="s">
        <v>158</v>
      </c>
      <c r="AD62" s="532" t="s">
        <v>159</v>
      </c>
      <c r="AE62" s="533" t="str">
        <f t="shared" si="0"/>
        <v/>
      </c>
      <c r="AF62" s="536" t="s">
        <v>160</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155</v>
      </c>
      <c r="V63" s="530"/>
      <c r="W63" s="99" t="s">
        <v>156</v>
      </c>
      <c r="X63" s="530"/>
      <c r="Y63" s="305" t="s">
        <v>157</v>
      </c>
      <c r="Z63" s="531"/>
      <c r="AA63" s="99" t="s">
        <v>156</v>
      </c>
      <c r="AB63" s="531"/>
      <c r="AC63" s="99" t="s">
        <v>158</v>
      </c>
      <c r="AD63" s="532" t="s">
        <v>159</v>
      </c>
      <c r="AE63" s="533" t="str">
        <f t="shared" si="0"/>
        <v/>
      </c>
      <c r="AF63" s="536" t="s">
        <v>160</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155</v>
      </c>
      <c r="V64" s="530"/>
      <c r="W64" s="99" t="s">
        <v>156</v>
      </c>
      <c r="X64" s="530"/>
      <c r="Y64" s="305" t="s">
        <v>157</v>
      </c>
      <c r="Z64" s="531"/>
      <c r="AA64" s="99" t="s">
        <v>156</v>
      </c>
      <c r="AB64" s="531"/>
      <c r="AC64" s="99" t="s">
        <v>158</v>
      </c>
      <c r="AD64" s="532" t="s">
        <v>159</v>
      </c>
      <c r="AE64" s="533" t="str">
        <f t="shared" si="0"/>
        <v/>
      </c>
      <c r="AF64" s="536" t="s">
        <v>160</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155</v>
      </c>
      <c r="V65" s="530"/>
      <c r="W65" s="99" t="s">
        <v>156</v>
      </c>
      <c r="X65" s="530"/>
      <c r="Y65" s="305" t="s">
        <v>157</v>
      </c>
      <c r="Z65" s="531"/>
      <c r="AA65" s="99" t="s">
        <v>156</v>
      </c>
      <c r="AB65" s="531"/>
      <c r="AC65" s="99" t="s">
        <v>158</v>
      </c>
      <c r="AD65" s="532" t="s">
        <v>159</v>
      </c>
      <c r="AE65" s="533" t="str">
        <f t="shared" si="0"/>
        <v/>
      </c>
      <c r="AF65" s="536" t="s">
        <v>160</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155</v>
      </c>
      <c r="V66" s="530"/>
      <c r="W66" s="99" t="s">
        <v>156</v>
      </c>
      <c r="X66" s="530"/>
      <c r="Y66" s="305" t="s">
        <v>157</v>
      </c>
      <c r="Z66" s="531"/>
      <c r="AA66" s="99" t="s">
        <v>156</v>
      </c>
      <c r="AB66" s="531"/>
      <c r="AC66" s="99" t="s">
        <v>158</v>
      </c>
      <c r="AD66" s="532" t="s">
        <v>159</v>
      </c>
      <c r="AE66" s="533" t="str">
        <f t="shared" si="0"/>
        <v/>
      </c>
      <c r="AF66" s="536" t="s">
        <v>160</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155</v>
      </c>
      <c r="V67" s="530"/>
      <c r="W67" s="99" t="s">
        <v>156</v>
      </c>
      <c r="X67" s="530"/>
      <c r="Y67" s="305" t="s">
        <v>157</v>
      </c>
      <c r="Z67" s="531"/>
      <c r="AA67" s="99" t="s">
        <v>156</v>
      </c>
      <c r="AB67" s="531"/>
      <c r="AC67" s="99" t="s">
        <v>158</v>
      </c>
      <c r="AD67" s="532" t="s">
        <v>159</v>
      </c>
      <c r="AE67" s="533" t="str">
        <f t="shared" si="0"/>
        <v/>
      </c>
      <c r="AF67" s="536" t="s">
        <v>160</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155</v>
      </c>
      <c r="V68" s="530"/>
      <c r="W68" s="99" t="s">
        <v>156</v>
      </c>
      <c r="X68" s="530"/>
      <c r="Y68" s="305" t="s">
        <v>157</v>
      </c>
      <c r="Z68" s="531"/>
      <c r="AA68" s="99" t="s">
        <v>156</v>
      </c>
      <c r="AB68" s="531"/>
      <c r="AC68" s="99" t="s">
        <v>158</v>
      </c>
      <c r="AD68" s="532" t="s">
        <v>159</v>
      </c>
      <c r="AE68" s="533" t="str">
        <f t="shared" si="0"/>
        <v/>
      </c>
      <c r="AF68" s="536" t="s">
        <v>160</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155</v>
      </c>
      <c r="V69" s="530"/>
      <c r="W69" s="99" t="s">
        <v>156</v>
      </c>
      <c r="X69" s="530"/>
      <c r="Y69" s="305" t="s">
        <v>157</v>
      </c>
      <c r="Z69" s="531"/>
      <c r="AA69" s="99" t="s">
        <v>156</v>
      </c>
      <c r="AB69" s="531"/>
      <c r="AC69" s="99" t="s">
        <v>158</v>
      </c>
      <c r="AD69" s="532" t="s">
        <v>159</v>
      </c>
      <c r="AE69" s="533" t="str">
        <f t="shared" si="0"/>
        <v/>
      </c>
      <c r="AF69" s="536" t="s">
        <v>160</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155</v>
      </c>
      <c r="V70" s="530"/>
      <c r="W70" s="99" t="s">
        <v>156</v>
      </c>
      <c r="X70" s="530"/>
      <c r="Y70" s="305" t="s">
        <v>157</v>
      </c>
      <c r="Z70" s="531"/>
      <c r="AA70" s="99" t="s">
        <v>156</v>
      </c>
      <c r="AB70" s="531"/>
      <c r="AC70" s="99" t="s">
        <v>158</v>
      </c>
      <c r="AD70" s="532" t="s">
        <v>159</v>
      </c>
      <c r="AE70" s="533" t="str">
        <f t="shared" si="0"/>
        <v/>
      </c>
      <c r="AF70" s="536" t="s">
        <v>160</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155</v>
      </c>
      <c r="V71" s="530"/>
      <c r="W71" s="99" t="s">
        <v>156</v>
      </c>
      <c r="X71" s="530"/>
      <c r="Y71" s="305" t="s">
        <v>157</v>
      </c>
      <c r="Z71" s="531"/>
      <c r="AA71" s="99" t="s">
        <v>156</v>
      </c>
      <c r="AB71" s="531"/>
      <c r="AC71" s="99" t="s">
        <v>158</v>
      </c>
      <c r="AD71" s="532" t="s">
        <v>159</v>
      </c>
      <c r="AE71" s="533" t="str">
        <f t="shared" si="0"/>
        <v/>
      </c>
      <c r="AF71" s="536" t="s">
        <v>160</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155</v>
      </c>
      <c r="V72" s="530"/>
      <c r="W72" s="99" t="s">
        <v>156</v>
      </c>
      <c r="X72" s="530"/>
      <c r="Y72" s="305" t="s">
        <v>157</v>
      </c>
      <c r="Z72" s="531"/>
      <c r="AA72" s="99" t="s">
        <v>156</v>
      </c>
      <c r="AB72" s="531"/>
      <c r="AC72" s="99" t="s">
        <v>158</v>
      </c>
      <c r="AD72" s="532" t="s">
        <v>159</v>
      </c>
      <c r="AE72" s="533" t="str">
        <f t="shared" si="0"/>
        <v/>
      </c>
      <c r="AF72" s="536" t="s">
        <v>160</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155</v>
      </c>
      <c r="V73" s="530"/>
      <c r="W73" s="99" t="s">
        <v>156</v>
      </c>
      <c r="X73" s="530"/>
      <c r="Y73" s="305" t="s">
        <v>157</v>
      </c>
      <c r="Z73" s="531"/>
      <c r="AA73" s="99" t="s">
        <v>156</v>
      </c>
      <c r="AB73" s="531"/>
      <c r="AC73" s="99" t="s">
        <v>158</v>
      </c>
      <c r="AD73" s="532" t="s">
        <v>159</v>
      </c>
      <c r="AE73" s="533" t="str">
        <f t="shared" si="0"/>
        <v/>
      </c>
      <c r="AF73" s="536" t="s">
        <v>160</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155</v>
      </c>
      <c r="V74" s="530"/>
      <c r="W74" s="99" t="s">
        <v>156</v>
      </c>
      <c r="X74" s="530"/>
      <c r="Y74" s="305" t="s">
        <v>157</v>
      </c>
      <c r="Z74" s="531"/>
      <c r="AA74" s="99" t="s">
        <v>156</v>
      </c>
      <c r="AB74" s="531"/>
      <c r="AC74" s="99" t="s">
        <v>158</v>
      </c>
      <c r="AD74" s="532" t="s">
        <v>159</v>
      </c>
      <c r="AE74" s="533" t="str">
        <f t="shared" si="0"/>
        <v/>
      </c>
      <c r="AF74" s="536" t="s">
        <v>160</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155</v>
      </c>
      <c r="V75" s="530"/>
      <c r="W75" s="99" t="s">
        <v>156</v>
      </c>
      <c r="X75" s="530"/>
      <c r="Y75" s="305" t="s">
        <v>157</v>
      </c>
      <c r="Z75" s="531"/>
      <c r="AA75" s="99" t="s">
        <v>156</v>
      </c>
      <c r="AB75" s="531"/>
      <c r="AC75" s="99" t="s">
        <v>158</v>
      </c>
      <c r="AD75" s="532" t="s">
        <v>159</v>
      </c>
      <c r="AE75" s="533" t="str">
        <f t="shared" si="0"/>
        <v/>
      </c>
      <c r="AF75" s="536" t="s">
        <v>160</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155</v>
      </c>
      <c r="V76" s="530"/>
      <c r="W76" s="99" t="s">
        <v>156</v>
      </c>
      <c r="X76" s="530"/>
      <c r="Y76" s="305" t="s">
        <v>157</v>
      </c>
      <c r="Z76" s="531"/>
      <c r="AA76" s="99" t="s">
        <v>156</v>
      </c>
      <c r="AB76" s="531"/>
      <c r="AC76" s="99" t="s">
        <v>158</v>
      </c>
      <c r="AD76" s="532" t="s">
        <v>159</v>
      </c>
      <c r="AE76" s="533" t="str">
        <f t="shared" si="0"/>
        <v/>
      </c>
      <c r="AF76" s="536" t="s">
        <v>160</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155</v>
      </c>
      <c r="V77" s="530"/>
      <c r="W77" s="99" t="s">
        <v>156</v>
      </c>
      <c r="X77" s="530"/>
      <c r="Y77" s="305" t="s">
        <v>157</v>
      </c>
      <c r="Z77" s="531"/>
      <c r="AA77" s="99" t="s">
        <v>156</v>
      </c>
      <c r="AB77" s="531"/>
      <c r="AC77" s="99" t="s">
        <v>158</v>
      </c>
      <c r="AD77" s="532" t="s">
        <v>159</v>
      </c>
      <c r="AE77" s="533" t="str">
        <f t="shared" ref="AE77:AE111" si="4">IF(AND(V77&gt;=1,X77&gt;=1,Z77&gt;=1,AB77&gt;=1),(Z77*12+AB77)-(V77*12+X77)+1,"")</f>
        <v/>
      </c>
      <c r="AF77" s="536" t="s">
        <v>160</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155</v>
      </c>
      <c r="V78" s="530"/>
      <c r="W78" s="99" t="s">
        <v>156</v>
      </c>
      <c r="X78" s="530"/>
      <c r="Y78" s="305" t="s">
        <v>157</v>
      </c>
      <c r="Z78" s="531"/>
      <c r="AA78" s="99" t="s">
        <v>156</v>
      </c>
      <c r="AB78" s="531"/>
      <c r="AC78" s="99" t="s">
        <v>158</v>
      </c>
      <c r="AD78" s="532" t="s">
        <v>159</v>
      </c>
      <c r="AE78" s="533" t="str">
        <f t="shared" si="4"/>
        <v/>
      </c>
      <c r="AF78" s="536" t="s">
        <v>160</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155</v>
      </c>
      <c r="V79" s="530"/>
      <c r="W79" s="99" t="s">
        <v>156</v>
      </c>
      <c r="X79" s="530"/>
      <c r="Y79" s="305" t="s">
        <v>157</v>
      </c>
      <c r="Z79" s="531"/>
      <c r="AA79" s="99" t="s">
        <v>156</v>
      </c>
      <c r="AB79" s="531"/>
      <c r="AC79" s="99" t="s">
        <v>158</v>
      </c>
      <c r="AD79" s="532" t="s">
        <v>159</v>
      </c>
      <c r="AE79" s="533" t="str">
        <f t="shared" si="4"/>
        <v/>
      </c>
      <c r="AF79" s="536" t="s">
        <v>160</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155</v>
      </c>
      <c r="V80" s="530"/>
      <c r="W80" s="99" t="s">
        <v>156</v>
      </c>
      <c r="X80" s="530"/>
      <c r="Y80" s="305" t="s">
        <v>157</v>
      </c>
      <c r="Z80" s="531"/>
      <c r="AA80" s="99" t="s">
        <v>156</v>
      </c>
      <c r="AB80" s="531"/>
      <c r="AC80" s="99" t="s">
        <v>158</v>
      </c>
      <c r="AD80" s="532" t="s">
        <v>159</v>
      </c>
      <c r="AE80" s="533" t="str">
        <f t="shared" si="4"/>
        <v/>
      </c>
      <c r="AF80" s="536" t="s">
        <v>160</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155</v>
      </c>
      <c r="V81" s="530"/>
      <c r="W81" s="99" t="s">
        <v>156</v>
      </c>
      <c r="X81" s="530"/>
      <c r="Y81" s="305" t="s">
        <v>157</v>
      </c>
      <c r="Z81" s="531"/>
      <c r="AA81" s="99" t="s">
        <v>156</v>
      </c>
      <c r="AB81" s="531"/>
      <c r="AC81" s="99" t="s">
        <v>158</v>
      </c>
      <c r="AD81" s="532" t="s">
        <v>159</v>
      </c>
      <c r="AE81" s="533" t="str">
        <f t="shared" si="4"/>
        <v/>
      </c>
      <c r="AF81" s="536" t="s">
        <v>160</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155</v>
      </c>
      <c r="V82" s="530"/>
      <c r="W82" s="99" t="s">
        <v>156</v>
      </c>
      <c r="X82" s="530"/>
      <c r="Y82" s="305" t="s">
        <v>157</v>
      </c>
      <c r="Z82" s="531"/>
      <c r="AA82" s="99" t="s">
        <v>156</v>
      </c>
      <c r="AB82" s="531"/>
      <c r="AC82" s="99" t="s">
        <v>158</v>
      </c>
      <c r="AD82" s="532" t="s">
        <v>159</v>
      </c>
      <c r="AE82" s="533" t="str">
        <f t="shared" si="4"/>
        <v/>
      </c>
      <c r="AF82" s="536" t="s">
        <v>160</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155</v>
      </c>
      <c r="V83" s="530"/>
      <c r="W83" s="99" t="s">
        <v>156</v>
      </c>
      <c r="X83" s="530"/>
      <c r="Y83" s="305" t="s">
        <v>157</v>
      </c>
      <c r="Z83" s="531"/>
      <c r="AA83" s="99" t="s">
        <v>156</v>
      </c>
      <c r="AB83" s="531"/>
      <c r="AC83" s="99" t="s">
        <v>158</v>
      </c>
      <c r="AD83" s="532" t="s">
        <v>159</v>
      </c>
      <c r="AE83" s="533" t="str">
        <f t="shared" si="4"/>
        <v/>
      </c>
      <c r="AF83" s="536" t="s">
        <v>160</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155</v>
      </c>
      <c r="V84" s="530"/>
      <c r="W84" s="99" t="s">
        <v>156</v>
      </c>
      <c r="X84" s="530"/>
      <c r="Y84" s="305" t="s">
        <v>157</v>
      </c>
      <c r="Z84" s="531"/>
      <c r="AA84" s="99" t="s">
        <v>156</v>
      </c>
      <c r="AB84" s="531"/>
      <c r="AC84" s="99" t="s">
        <v>158</v>
      </c>
      <c r="AD84" s="532" t="s">
        <v>159</v>
      </c>
      <c r="AE84" s="533" t="str">
        <f t="shared" si="4"/>
        <v/>
      </c>
      <c r="AF84" s="536" t="s">
        <v>160</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155</v>
      </c>
      <c r="V85" s="530"/>
      <c r="W85" s="99" t="s">
        <v>156</v>
      </c>
      <c r="X85" s="530"/>
      <c r="Y85" s="305" t="s">
        <v>157</v>
      </c>
      <c r="Z85" s="531"/>
      <c r="AA85" s="99" t="s">
        <v>156</v>
      </c>
      <c r="AB85" s="531"/>
      <c r="AC85" s="99" t="s">
        <v>158</v>
      </c>
      <c r="AD85" s="532" t="s">
        <v>159</v>
      </c>
      <c r="AE85" s="533" t="str">
        <f t="shared" si="4"/>
        <v/>
      </c>
      <c r="AF85" s="536" t="s">
        <v>160</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155</v>
      </c>
      <c r="V86" s="530"/>
      <c r="W86" s="99" t="s">
        <v>156</v>
      </c>
      <c r="X86" s="530"/>
      <c r="Y86" s="305" t="s">
        <v>157</v>
      </c>
      <c r="Z86" s="531"/>
      <c r="AA86" s="99" t="s">
        <v>156</v>
      </c>
      <c r="AB86" s="531"/>
      <c r="AC86" s="99" t="s">
        <v>158</v>
      </c>
      <c r="AD86" s="532" t="s">
        <v>159</v>
      </c>
      <c r="AE86" s="533" t="str">
        <f t="shared" si="4"/>
        <v/>
      </c>
      <c r="AF86" s="536" t="s">
        <v>160</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155</v>
      </c>
      <c r="V87" s="530"/>
      <c r="W87" s="99" t="s">
        <v>156</v>
      </c>
      <c r="X87" s="530"/>
      <c r="Y87" s="305" t="s">
        <v>157</v>
      </c>
      <c r="Z87" s="531"/>
      <c r="AA87" s="99" t="s">
        <v>156</v>
      </c>
      <c r="AB87" s="531"/>
      <c r="AC87" s="99" t="s">
        <v>158</v>
      </c>
      <c r="AD87" s="532" t="s">
        <v>159</v>
      </c>
      <c r="AE87" s="533" t="str">
        <f t="shared" si="4"/>
        <v/>
      </c>
      <c r="AF87" s="536" t="s">
        <v>160</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155</v>
      </c>
      <c r="V88" s="530"/>
      <c r="W88" s="99" t="s">
        <v>156</v>
      </c>
      <c r="X88" s="530"/>
      <c r="Y88" s="305" t="s">
        <v>157</v>
      </c>
      <c r="Z88" s="531"/>
      <c r="AA88" s="99" t="s">
        <v>156</v>
      </c>
      <c r="AB88" s="531"/>
      <c r="AC88" s="99" t="s">
        <v>158</v>
      </c>
      <c r="AD88" s="532" t="s">
        <v>159</v>
      </c>
      <c r="AE88" s="533" t="str">
        <f t="shared" si="4"/>
        <v/>
      </c>
      <c r="AF88" s="536" t="s">
        <v>160</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155</v>
      </c>
      <c r="V89" s="530"/>
      <c r="W89" s="99" t="s">
        <v>156</v>
      </c>
      <c r="X89" s="530"/>
      <c r="Y89" s="305" t="s">
        <v>157</v>
      </c>
      <c r="Z89" s="531"/>
      <c r="AA89" s="99" t="s">
        <v>156</v>
      </c>
      <c r="AB89" s="531"/>
      <c r="AC89" s="99" t="s">
        <v>158</v>
      </c>
      <c r="AD89" s="532" t="s">
        <v>159</v>
      </c>
      <c r="AE89" s="533" t="str">
        <f t="shared" si="4"/>
        <v/>
      </c>
      <c r="AF89" s="536" t="s">
        <v>160</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155</v>
      </c>
      <c r="V90" s="530"/>
      <c r="W90" s="99" t="s">
        <v>156</v>
      </c>
      <c r="X90" s="530"/>
      <c r="Y90" s="305" t="s">
        <v>157</v>
      </c>
      <c r="Z90" s="531"/>
      <c r="AA90" s="99" t="s">
        <v>156</v>
      </c>
      <c r="AB90" s="531"/>
      <c r="AC90" s="99" t="s">
        <v>158</v>
      </c>
      <c r="AD90" s="532" t="s">
        <v>159</v>
      </c>
      <c r="AE90" s="533" t="str">
        <f t="shared" si="4"/>
        <v/>
      </c>
      <c r="AF90" s="536" t="s">
        <v>160</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155</v>
      </c>
      <c r="V91" s="530"/>
      <c r="W91" s="99" t="s">
        <v>156</v>
      </c>
      <c r="X91" s="530"/>
      <c r="Y91" s="305" t="s">
        <v>157</v>
      </c>
      <c r="Z91" s="531"/>
      <c r="AA91" s="99" t="s">
        <v>156</v>
      </c>
      <c r="AB91" s="531"/>
      <c r="AC91" s="99" t="s">
        <v>158</v>
      </c>
      <c r="AD91" s="532" t="s">
        <v>159</v>
      </c>
      <c r="AE91" s="533" t="str">
        <f t="shared" si="4"/>
        <v/>
      </c>
      <c r="AF91" s="536" t="s">
        <v>160</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155</v>
      </c>
      <c r="V92" s="530"/>
      <c r="W92" s="99" t="s">
        <v>156</v>
      </c>
      <c r="X92" s="530"/>
      <c r="Y92" s="305" t="s">
        <v>157</v>
      </c>
      <c r="Z92" s="531"/>
      <c r="AA92" s="99" t="s">
        <v>156</v>
      </c>
      <c r="AB92" s="531"/>
      <c r="AC92" s="99" t="s">
        <v>158</v>
      </c>
      <c r="AD92" s="532" t="s">
        <v>159</v>
      </c>
      <c r="AE92" s="533" t="str">
        <f t="shared" si="4"/>
        <v/>
      </c>
      <c r="AF92" s="536" t="s">
        <v>160</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155</v>
      </c>
      <c r="V93" s="530"/>
      <c r="W93" s="99" t="s">
        <v>156</v>
      </c>
      <c r="X93" s="530"/>
      <c r="Y93" s="305" t="s">
        <v>157</v>
      </c>
      <c r="Z93" s="531"/>
      <c r="AA93" s="99" t="s">
        <v>156</v>
      </c>
      <c r="AB93" s="531"/>
      <c r="AC93" s="99" t="s">
        <v>158</v>
      </c>
      <c r="AD93" s="532" t="s">
        <v>159</v>
      </c>
      <c r="AE93" s="533" t="str">
        <f t="shared" si="4"/>
        <v/>
      </c>
      <c r="AF93" s="536" t="s">
        <v>160</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155</v>
      </c>
      <c r="V94" s="530"/>
      <c r="W94" s="99" t="s">
        <v>156</v>
      </c>
      <c r="X94" s="530"/>
      <c r="Y94" s="305" t="s">
        <v>157</v>
      </c>
      <c r="Z94" s="531"/>
      <c r="AA94" s="99" t="s">
        <v>156</v>
      </c>
      <c r="AB94" s="531"/>
      <c r="AC94" s="99" t="s">
        <v>158</v>
      </c>
      <c r="AD94" s="532" t="s">
        <v>159</v>
      </c>
      <c r="AE94" s="533" t="str">
        <f t="shared" si="4"/>
        <v/>
      </c>
      <c r="AF94" s="536" t="s">
        <v>160</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155</v>
      </c>
      <c r="V95" s="530"/>
      <c r="W95" s="99" t="s">
        <v>156</v>
      </c>
      <c r="X95" s="530"/>
      <c r="Y95" s="305" t="s">
        <v>157</v>
      </c>
      <c r="Z95" s="531"/>
      <c r="AA95" s="99" t="s">
        <v>156</v>
      </c>
      <c r="AB95" s="531"/>
      <c r="AC95" s="99" t="s">
        <v>158</v>
      </c>
      <c r="AD95" s="532" t="s">
        <v>159</v>
      </c>
      <c r="AE95" s="533" t="str">
        <f t="shared" si="4"/>
        <v/>
      </c>
      <c r="AF95" s="536" t="s">
        <v>160</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155</v>
      </c>
      <c r="V96" s="530"/>
      <c r="W96" s="99" t="s">
        <v>156</v>
      </c>
      <c r="X96" s="530"/>
      <c r="Y96" s="305" t="s">
        <v>157</v>
      </c>
      <c r="Z96" s="531"/>
      <c r="AA96" s="99" t="s">
        <v>156</v>
      </c>
      <c r="AB96" s="531"/>
      <c r="AC96" s="99" t="s">
        <v>158</v>
      </c>
      <c r="AD96" s="532" t="s">
        <v>159</v>
      </c>
      <c r="AE96" s="533" t="str">
        <f t="shared" si="4"/>
        <v/>
      </c>
      <c r="AF96" s="536" t="s">
        <v>160</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155</v>
      </c>
      <c r="V97" s="530"/>
      <c r="W97" s="99" t="s">
        <v>156</v>
      </c>
      <c r="X97" s="530"/>
      <c r="Y97" s="305" t="s">
        <v>157</v>
      </c>
      <c r="Z97" s="531"/>
      <c r="AA97" s="99" t="s">
        <v>156</v>
      </c>
      <c r="AB97" s="531"/>
      <c r="AC97" s="99" t="s">
        <v>158</v>
      </c>
      <c r="AD97" s="532" t="s">
        <v>159</v>
      </c>
      <c r="AE97" s="533" t="str">
        <f t="shared" si="4"/>
        <v/>
      </c>
      <c r="AF97" s="536" t="s">
        <v>160</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155</v>
      </c>
      <c r="V98" s="530"/>
      <c r="W98" s="99" t="s">
        <v>156</v>
      </c>
      <c r="X98" s="530"/>
      <c r="Y98" s="305" t="s">
        <v>157</v>
      </c>
      <c r="Z98" s="531"/>
      <c r="AA98" s="99" t="s">
        <v>156</v>
      </c>
      <c r="AB98" s="531"/>
      <c r="AC98" s="99" t="s">
        <v>158</v>
      </c>
      <c r="AD98" s="532" t="s">
        <v>159</v>
      </c>
      <c r="AE98" s="533" t="str">
        <f t="shared" si="4"/>
        <v/>
      </c>
      <c r="AF98" s="536" t="s">
        <v>160</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155</v>
      </c>
      <c r="V99" s="530"/>
      <c r="W99" s="99" t="s">
        <v>156</v>
      </c>
      <c r="X99" s="530"/>
      <c r="Y99" s="305" t="s">
        <v>157</v>
      </c>
      <c r="Z99" s="531"/>
      <c r="AA99" s="99" t="s">
        <v>156</v>
      </c>
      <c r="AB99" s="531"/>
      <c r="AC99" s="99" t="s">
        <v>158</v>
      </c>
      <c r="AD99" s="532" t="s">
        <v>159</v>
      </c>
      <c r="AE99" s="533" t="str">
        <f t="shared" si="4"/>
        <v/>
      </c>
      <c r="AF99" s="536" t="s">
        <v>160</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155</v>
      </c>
      <c r="V100" s="530"/>
      <c r="W100" s="99" t="s">
        <v>156</v>
      </c>
      <c r="X100" s="530"/>
      <c r="Y100" s="305" t="s">
        <v>157</v>
      </c>
      <c r="Z100" s="531"/>
      <c r="AA100" s="99" t="s">
        <v>156</v>
      </c>
      <c r="AB100" s="531"/>
      <c r="AC100" s="99" t="s">
        <v>158</v>
      </c>
      <c r="AD100" s="532" t="s">
        <v>159</v>
      </c>
      <c r="AE100" s="533" t="str">
        <f t="shared" si="4"/>
        <v/>
      </c>
      <c r="AF100" s="536" t="s">
        <v>160</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155</v>
      </c>
      <c r="V101" s="530"/>
      <c r="W101" s="99" t="s">
        <v>156</v>
      </c>
      <c r="X101" s="530"/>
      <c r="Y101" s="305" t="s">
        <v>157</v>
      </c>
      <c r="Z101" s="531"/>
      <c r="AA101" s="99" t="s">
        <v>156</v>
      </c>
      <c r="AB101" s="531"/>
      <c r="AC101" s="99" t="s">
        <v>158</v>
      </c>
      <c r="AD101" s="532" t="s">
        <v>159</v>
      </c>
      <c r="AE101" s="533" t="str">
        <f t="shared" si="4"/>
        <v/>
      </c>
      <c r="AF101" s="536" t="s">
        <v>160</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155</v>
      </c>
      <c r="V102" s="530"/>
      <c r="W102" s="99" t="s">
        <v>156</v>
      </c>
      <c r="X102" s="530"/>
      <c r="Y102" s="305" t="s">
        <v>157</v>
      </c>
      <c r="Z102" s="531"/>
      <c r="AA102" s="99" t="s">
        <v>156</v>
      </c>
      <c r="AB102" s="531"/>
      <c r="AC102" s="99" t="s">
        <v>158</v>
      </c>
      <c r="AD102" s="532" t="s">
        <v>159</v>
      </c>
      <c r="AE102" s="533" t="str">
        <f t="shared" si="4"/>
        <v/>
      </c>
      <c r="AF102" s="536" t="s">
        <v>160</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155</v>
      </c>
      <c r="V103" s="530"/>
      <c r="W103" s="99" t="s">
        <v>156</v>
      </c>
      <c r="X103" s="530"/>
      <c r="Y103" s="305" t="s">
        <v>157</v>
      </c>
      <c r="Z103" s="531"/>
      <c r="AA103" s="99" t="s">
        <v>156</v>
      </c>
      <c r="AB103" s="531"/>
      <c r="AC103" s="99" t="s">
        <v>158</v>
      </c>
      <c r="AD103" s="532" t="s">
        <v>159</v>
      </c>
      <c r="AE103" s="533" t="str">
        <f t="shared" si="4"/>
        <v/>
      </c>
      <c r="AF103" s="536" t="s">
        <v>160</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155</v>
      </c>
      <c r="V104" s="530"/>
      <c r="W104" s="99" t="s">
        <v>156</v>
      </c>
      <c r="X104" s="530"/>
      <c r="Y104" s="305" t="s">
        <v>157</v>
      </c>
      <c r="Z104" s="531"/>
      <c r="AA104" s="99" t="s">
        <v>156</v>
      </c>
      <c r="AB104" s="531"/>
      <c r="AC104" s="99" t="s">
        <v>158</v>
      </c>
      <c r="AD104" s="532" t="s">
        <v>159</v>
      </c>
      <c r="AE104" s="533" t="str">
        <f t="shared" si="4"/>
        <v/>
      </c>
      <c r="AF104" s="536" t="s">
        <v>160</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155</v>
      </c>
      <c r="V105" s="530"/>
      <c r="W105" s="99" t="s">
        <v>156</v>
      </c>
      <c r="X105" s="530"/>
      <c r="Y105" s="305" t="s">
        <v>157</v>
      </c>
      <c r="Z105" s="531"/>
      <c r="AA105" s="99" t="s">
        <v>156</v>
      </c>
      <c r="AB105" s="531"/>
      <c r="AC105" s="99" t="s">
        <v>158</v>
      </c>
      <c r="AD105" s="532" t="s">
        <v>159</v>
      </c>
      <c r="AE105" s="533" t="str">
        <f t="shared" si="4"/>
        <v/>
      </c>
      <c r="AF105" s="536" t="s">
        <v>160</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155</v>
      </c>
      <c r="V106" s="530"/>
      <c r="W106" s="99" t="s">
        <v>156</v>
      </c>
      <c r="X106" s="530"/>
      <c r="Y106" s="305" t="s">
        <v>157</v>
      </c>
      <c r="Z106" s="531"/>
      <c r="AA106" s="99" t="s">
        <v>156</v>
      </c>
      <c r="AB106" s="531"/>
      <c r="AC106" s="99" t="s">
        <v>158</v>
      </c>
      <c r="AD106" s="532" t="s">
        <v>159</v>
      </c>
      <c r="AE106" s="533" t="str">
        <f t="shared" si="4"/>
        <v/>
      </c>
      <c r="AF106" s="536" t="s">
        <v>160</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155</v>
      </c>
      <c r="V107" s="530"/>
      <c r="W107" s="99" t="s">
        <v>156</v>
      </c>
      <c r="X107" s="530"/>
      <c r="Y107" s="305" t="s">
        <v>157</v>
      </c>
      <c r="Z107" s="531"/>
      <c r="AA107" s="99" t="s">
        <v>156</v>
      </c>
      <c r="AB107" s="531"/>
      <c r="AC107" s="99" t="s">
        <v>158</v>
      </c>
      <c r="AD107" s="532" t="s">
        <v>159</v>
      </c>
      <c r="AE107" s="533" t="str">
        <f t="shared" si="4"/>
        <v/>
      </c>
      <c r="AF107" s="536" t="s">
        <v>160</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155</v>
      </c>
      <c r="V108" s="530"/>
      <c r="W108" s="99" t="s">
        <v>156</v>
      </c>
      <c r="X108" s="530"/>
      <c r="Y108" s="305" t="s">
        <v>157</v>
      </c>
      <c r="Z108" s="531"/>
      <c r="AA108" s="99" t="s">
        <v>156</v>
      </c>
      <c r="AB108" s="531"/>
      <c r="AC108" s="99" t="s">
        <v>158</v>
      </c>
      <c r="AD108" s="532" t="s">
        <v>159</v>
      </c>
      <c r="AE108" s="533" t="str">
        <f t="shared" si="4"/>
        <v/>
      </c>
      <c r="AF108" s="536" t="s">
        <v>160</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155</v>
      </c>
      <c r="V109" s="530"/>
      <c r="W109" s="99" t="s">
        <v>156</v>
      </c>
      <c r="X109" s="530"/>
      <c r="Y109" s="305" t="s">
        <v>157</v>
      </c>
      <c r="Z109" s="531"/>
      <c r="AA109" s="99" t="s">
        <v>156</v>
      </c>
      <c r="AB109" s="531"/>
      <c r="AC109" s="99" t="s">
        <v>158</v>
      </c>
      <c r="AD109" s="532" t="s">
        <v>159</v>
      </c>
      <c r="AE109" s="533" t="str">
        <f t="shared" si="4"/>
        <v/>
      </c>
      <c r="AF109" s="536" t="s">
        <v>160</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155</v>
      </c>
      <c r="V110" s="530"/>
      <c r="W110" s="99" t="s">
        <v>156</v>
      </c>
      <c r="X110" s="530"/>
      <c r="Y110" s="305" t="s">
        <v>157</v>
      </c>
      <c r="Z110" s="531"/>
      <c r="AA110" s="99" t="s">
        <v>156</v>
      </c>
      <c r="AB110" s="531"/>
      <c r="AC110" s="99" t="s">
        <v>158</v>
      </c>
      <c r="AD110" s="532" t="s">
        <v>159</v>
      </c>
      <c r="AE110" s="533" t="str">
        <f t="shared" si="4"/>
        <v/>
      </c>
      <c r="AF110" s="536" t="s">
        <v>160</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155</v>
      </c>
      <c r="V111" s="530"/>
      <c r="W111" s="99" t="s">
        <v>156</v>
      </c>
      <c r="X111" s="530"/>
      <c r="Y111" s="305" t="s">
        <v>157</v>
      </c>
      <c r="Z111" s="531"/>
      <c r="AA111" s="99" t="s">
        <v>156</v>
      </c>
      <c r="AB111" s="531"/>
      <c r="AC111" s="99" t="s">
        <v>158</v>
      </c>
      <c r="AD111" s="532" t="s">
        <v>159</v>
      </c>
      <c r="AE111" s="533" t="str">
        <f t="shared" si="4"/>
        <v/>
      </c>
      <c r="AF111" s="536" t="s">
        <v>160</v>
      </c>
      <c r="AG111" s="535"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80" zoomScaleNormal="80" zoomScaleSheetLayoutView="70" workbookViewId="0">
      <selection activeCell="P7" sqref="P7:P10"/>
    </sheetView>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434</v>
      </c>
      <c r="H1" s="57" t="s">
        <v>323</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088" t="s">
        <v>6</v>
      </c>
      <c r="B3" s="1088"/>
      <c r="C3" s="1089"/>
      <c r="D3" s="1085" t="str">
        <f>IF(基本情報入力シート!M16="","",基本情報入力シート!M16)</f>
        <v>○○ケアサービス</v>
      </c>
      <c r="E3" s="1086"/>
      <c r="F3" s="1086"/>
      <c r="G3" s="1086"/>
      <c r="H3" s="1086"/>
      <c r="I3" s="1086"/>
      <c r="J3" s="1086"/>
      <c r="K3" s="1086"/>
      <c r="L3" s="1086"/>
      <c r="M3" s="1086"/>
      <c r="N3" s="1086"/>
      <c r="O3" s="1087"/>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324</v>
      </c>
      <c r="B5" s="538"/>
      <c r="C5" s="538"/>
      <c r="D5" s="539"/>
      <c r="E5" s="539"/>
      <c r="F5" s="539"/>
      <c r="G5" s="539"/>
      <c r="H5" s="539"/>
      <c r="I5" s="539"/>
      <c r="J5" s="539"/>
      <c r="K5" s="539"/>
      <c r="L5" s="539"/>
      <c r="M5" s="539"/>
      <c r="N5" s="539"/>
      <c r="O5" s="540">
        <f>IF((SUM(AH12:AH111))=0,"",SUM(AH12:AH111))</f>
        <v>6715800</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092"/>
      <c r="B7" s="1094" t="s">
        <v>322</v>
      </c>
      <c r="C7" s="1095"/>
      <c r="D7" s="1095"/>
      <c r="E7" s="1095"/>
      <c r="F7" s="1095"/>
      <c r="G7" s="1095"/>
      <c r="H7" s="1095"/>
      <c r="I7" s="1095"/>
      <c r="J7" s="1095"/>
      <c r="K7" s="1096"/>
      <c r="L7" s="1100" t="s">
        <v>96</v>
      </c>
      <c r="M7" s="1073" t="s">
        <v>169</v>
      </c>
      <c r="N7" s="1075"/>
      <c r="O7" s="1102" t="s">
        <v>109</v>
      </c>
      <c r="P7" s="1104" t="s">
        <v>56</v>
      </c>
      <c r="Q7" s="1106" t="s">
        <v>368</v>
      </c>
      <c r="R7" s="541" t="s">
        <v>302</v>
      </c>
      <c r="S7" s="542"/>
      <c r="T7" s="542"/>
      <c r="U7" s="543"/>
      <c r="V7" s="543"/>
      <c r="W7" s="543"/>
      <c r="X7" s="543"/>
      <c r="Y7" s="543"/>
      <c r="Z7" s="543"/>
      <c r="AA7" s="543"/>
      <c r="AB7" s="543"/>
      <c r="AC7" s="543"/>
      <c r="AD7" s="543"/>
      <c r="AE7" s="543"/>
      <c r="AF7" s="543"/>
      <c r="AG7" s="543"/>
      <c r="AH7" s="544"/>
    </row>
    <row r="8" spans="1:45" ht="14.25" customHeight="1">
      <c r="A8" s="1093"/>
      <c r="B8" s="1097"/>
      <c r="C8" s="1098"/>
      <c r="D8" s="1098"/>
      <c r="E8" s="1098"/>
      <c r="F8" s="1098"/>
      <c r="G8" s="1098"/>
      <c r="H8" s="1098"/>
      <c r="I8" s="1098"/>
      <c r="J8" s="1098"/>
      <c r="K8" s="1099"/>
      <c r="L8" s="1101"/>
      <c r="M8" s="1076"/>
      <c r="N8" s="1078"/>
      <c r="O8" s="1103"/>
      <c r="P8" s="1105"/>
      <c r="Q8" s="1107"/>
      <c r="R8" s="545"/>
      <c r="S8" s="1112" t="s">
        <v>9</v>
      </c>
      <c r="T8" s="1113"/>
      <c r="U8" s="568"/>
      <c r="V8" s="1114" t="s">
        <v>20</v>
      </c>
      <c r="W8" s="1115"/>
      <c r="X8" s="1115"/>
      <c r="Y8" s="1115"/>
      <c r="Z8" s="1115"/>
      <c r="AA8" s="1115"/>
      <c r="AB8" s="1115"/>
      <c r="AC8" s="1115"/>
      <c r="AD8" s="1115"/>
      <c r="AE8" s="1115"/>
      <c r="AF8" s="1115"/>
      <c r="AG8" s="1115"/>
      <c r="AH8" s="546" t="s">
        <v>332</v>
      </c>
    </row>
    <row r="9" spans="1:45" ht="13.5" customHeight="1">
      <c r="A9" s="1093"/>
      <c r="B9" s="1097"/>
      <c r="C9" s="1098"/>
      <c r="D9" s="1098"/>
      <c r="E9" s="1098"/>
      <c r="F9" s="1098"/>
      <c r="G9" s="1098"/>
      <c r="H9" s="1098"/>
      <c r="I9" s="1098"/>
      <c r="J9" s="1098"/>
      <c r="K9" s="1099"/>
      <c r="L9" s="1101"/>
      <c r="M9" s="1110"/>
      <c r="N9" s="1111"/>
      <c r="O9" s="1103"/>
      <c r="P9" s="1105"/>
      <c r="Q9" s="1107"/>
      <c r="R9" s="1079" t="s">
        <v>87</v>
      </c>
      <c r="S9" s="1118" t="s">
        <v>325</v>
      </c>
      <c r="T9" s="1119" t="s">
        <v>366</v>
      </c>
      <c r="U9" s="1116" t="s">
        <v>259</v>
      </c>
      <c r="V9" s="1073" t="s">
        <v>367</v>
      </c>
      <c r="W9" s="1074"/>
      <c r="X9" s="1074"/>
      <c r="Y9" s="1074"/>
      <c r="Z9" s="1074"/>
      <c r="AA9" s="1074"/>
      <c r="AB9" s="1074"/>
      <c r="AC9" s="1074"/>
      <c r="AD9" s="1074"/>
      <c r="AE9" s="1074"/>
      <c r="AF9" s="1074"/>
      <c r="AG9" s="1074"/>
      <c r="AH9" s="1082" t="s">
        <v>365</v>
      </c>
    </row>
    <row r="10" spans="1:45" ht="120" customHeight="1">
      <c r="A10" s="1093"/>
      <c r="B10" s="1097"/>
      <c r="C10" s="1098"/>
      <c r="D10" s="1098"/>
      <c r="E10" s="1098"/>
      <c r="F10" s="1098"/>
      <c r="G10" s="1098"/>
      <c r="H10" s="1098"/>
      <c r="I10" s="1098"/>
      <c r="J10" s="1098"/>
      <c r="K10" s="1099"/>
      <c r="L10" s="1101"/>
      <c r="M10" s="505" t="s">
        <v>170</v>
      </c>
      <c r="N10" s="505" t="s">
        <v>171</v>
      </c>
      <c r="O10" s="1103"/>
      <c r="P10" s="1105"/>
      <c r="Q10" s="1107"/>
      <c r="R10" s="1079"/>
      <c r="S10" s="1118"/>
      <c r="T10" s="1119"/>
      <c r="U10" s="1117"/>
      <c r="V10" s="1076"/>
      <c r="W10" s="1077"/>
      <c r="X10" s="1077"/>
      <c r="Y10" s="1077"/>
      <c r="Z10" s="1077"/>
      <c r="AA10" s="1077"/>
      <c r="AB10" s="1077"/>
      <c r="AC10" s="1077"/>
      <c r="AD10" s="1077"/>
      <c r="AE10" s="1077"/>
      <c r="AF10" s="1077"/>
      <c r="AG10" s="1077"/>
      <c r="AH10" s="1082"/>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f>IF(基本情報入力シート!C35="","",基本情報入力シート!C35)</f>
        <v>1</v>
      </c>
      <c r="C12" s="522">
        <f>IF(基本情報入力シート!D35="","",基本情報入力シート!D35)</f>
        <v>3</v>
      </c>
      <c r="D12" s="523">
        <f>IF(基本情報入力シート!E35="","",基本情報入力シート!E35)</f>
        <v>1</v>
      </c>
      <c r="E12" s="523">
        <f>IF(基本情報入力シート!F35="","",基本情報入力シート!F35)</f>
        <v>4</v>
      </c>
      <c r="F12" s="523">
        <f>IF(基本情報入力シート!G35="","",基本情報入力シート!G35)</f>
        <v>5</v>
      </c>
      <c r="G12" s="523">
        <f>IF(基本情報入力シート!H35="","",基本情報入力シート!H35)</f>
        <v>6</v>
      </c>
      <c r="H12" s="523">
        <f>IF(基本情報入力シート!I35="","",基本情報入力シート!I35)</f>
        <v>7</v>
      </c>
      <c r="I12" s="523">
        <f>IF(基本情報入力シート!J35="","",基本情報入力シート!J35)</f>
        <v>8</v>
      </c>
      <c r="J12" s="523">
        <f>IF(基本情報入力シート!K35="","",基本情報入力シート!K35)</f>
        <v>9</v>
      </c>
      <c r="K12" s="524">
        <f>IF(基本情報入力シート!L35="","",基本情報入力シート!L35)</f>
        <v>1</v>
      </c>
      <c r="L12" s="525" t="str">
        <f>IF(基本情報入力シート!M35="","",基本情報入力シート!M35)</f>
        <v>富山県</v>
      </c>
      <c r="M12" s="525" t="str">
        <f>IF(基本情報入力シート!R35="","",基本情報入力シート!R35)</f>
        <v>富山県</v>
      </c>
      <c r="N12" s="525" t="str">
        <f>IF(基本情報入力シート!W35="","",基本情報入力シート!W35)</f>
        <v>高岡市</v>
      </c>
      <c r="O12" s="520" t="str">
        <f>IF(基本情報入力シート!X35="","",基本情報入力シート!X35)</f>
        <v>障害福祉事業所名称０１</v>
      </c>
      <c r="P12" s="526" t="str">
        <f>IF(基本情報入力シート!Y35="","",基本情報入力シート!Y35)</f>
        <v>居宅介護</v>
      </c>
      <c r="Q12" s="527">
        <f>IF(基本情報入力シート!AB35="","",基本情報入力シート!AB35)</f>
        <v>620000</v>
      </c>
      <c r="R12" s="550" t="s">
        <v>503</v>
      </c>
      <c r="S12" s="551" t="s">
        <v>22</v>
      </c>
      <c r="T12" s="552">
        <f>IFERROR(IF(R12="","",VLOOKUP(P12,【参考】数式用!$A$5:$H$34,MATCH(S12,【参考】数式用!$F$4:$H$4,0)+5,0)),"")</f>
        <v>5.5E-2</v>
      </c>
      <c r="U12" s="569" t="str">
        <f>IF(S12="特定加算Ⅰ",VLOOKUP(P12,【参考】数式用!$A$5:$I$28,9,FALSE),"-")</f>
        <v>-</v>
      </c>
      <c r="V12" s="102" t="s">
        <v>19</v>
      </c>
      <c r="W12" s="553">
        <v>4</v>
      </c>
      <c r="X12" s="144" t="s">
        <v>11</v>
      </c>
      <c r="Y12" s="553">
        <v>4</v>
      </c>
      <c r="Z12" s="305" t="s">
        <v>73</v>
      </c>
      <c r="AA12" s="553">
        <v>5</v>
      </c>
      <c r="AB12" s="144" t="s">
        <v>11</v>
      </c>
      <c r="AC12" s="553">
        <v>3</v>
      </c>
      <c r="AD12" s="144" t="s">
        <v>15</v>
      </c>
      <c r="AE12" s="532" t="s">
        <v>30</v>
      </c>
      <c r="AF12" s="534">
        <f>IF(AND(W12&gt;=1,Y12&gt;=1,AA12&gt;=1,AC12&gt;=1),(AA12*12+AC12)-(W12*12+Y12)+1,"")</f>
        <v>12</v>
      </c>
      <c r="AG12" s="534" t="s">
        <v>50</v>
      </c>
      <c r="AH12" s="535">
        <f>IFERROR(ROUNDDOWN(Q12*T12,0)*AF12,"")</f>
        <v>409200</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f>IF(基本情報入力シート!C36="","",基本情報入力シート!C36)</f>
        <v>1</v>
      </c>
      <c r="C13" s="522">
        <f>IF(基本情報入力シート!D36="","",基本情報入力シート!D36)</f>
        <v>3</v>
      </c>
      <c r="D13" s="523">
        <f>IF(基本情報入力シート!E36="","",基本情報入力シート!E36)</f>
        <v>1</v>
      </c>
      <c r="E13" s="523">
        <f>IF(基本情報入力シート!F36="","",基本情報入力シート!F36)</f>
        <v>4</v>
      </c>
      <c r="F13" s="523">
        <f>IF(基本情報入力シート!G36="","",基本情報入力シート!G36)</f>
        <v>5</v>
      </c>
      <c r="G13" s="523">
        <f>IF(基本情報入力シート!H36="","",基本情報入力シート!H36)</f>
        <v>6</v>
      </c>
      <c r="H13" s="523">
        <f>IF(基本情報入力シート!I36="","",基本情報入力シート!I36)</f>
        <v>7</v>
      </c>
      <c r="I13" s="523">
        <f>IF(基本情報入力シート!J36="","",基本情報入力シート!J36)</f>
        <v>8</v>
      </c>
      <c r="J13" s="523">
        <f>IF(基本情報入力シート!K36="","",基本情報入力シート!K36)</f>
        <v>9</v>
      </c>
      <c r="K13" s="524">
        <f>IF(基本情報入力シート!L36="","",基本情報入力シート!L36)</f>
        <v>2</v>
      </c>
      <c r="L13" s="525" t="str">
        <f>IF(基本情報入力シート!M36="","",基本情報入力シート!M36)</f>
        <v>富山県</v>
      </c>
      <c r="M13" s="525" t="str">
        <f>IF(基本情報入力シート!R36="","",基本情報入力シート!R36)</f>
        <v>富山県</v>
      </c>
      <c r="N13" s="525" t="str">
        <f>IF(基本情報入力シート!W36="","",基本情報入力シート!W36)</f>
        <v>高岡市</v>
      </c>
      <c r="O13" s="520" t="str">
        <f>IF(基本情報入力シート!X36="","",基本情報入力シート!X36)</f>
        <v>障害福祉事業所名称０２</v>
      </c>
      <c r="P13" s="526" t="str">
        <f>IF(基本情報入力シート!Y36="","",基本情報入力シート!Y36)</f>
        <v>居宅介護</v>
      </c>
      <c r="Q13" s="527">
        <f>IF(基本情報入力シート!AB36="","",基本情報入力シート!AB36)</f>
        <v>770000</v>
      </c>
      <c r="R13" s="550" t="s">
        <v>502</v>
      </c>
      <c r="S13" s="551" t="s">
        <v>21</v>
      </c>
      <c r="T13" s="552">
        <f>IFERROR(IF(R13="","",VLOOKUP(P13,【参考】数式用!$A$5:$H$34,MATCH(S13,【参考】数式用!$F$4:$H$4,0)+5,0)),"")</f>
        <v>7.0000000000000007E-2</v>
      </c>
      <c r="U13" s="569" t="str">
        <f>IF(S13="特定加算Ⅰ",VLOOKUP(P13,【参考】数式用!$A$5:$I$28,9,FALSE),"-")</f>
        <v>特定事業所加算</v>
      </c>
      <c r="V13" s="102" t="s">
        <v>19</v>
      </c>
      <c r="W13" s="553">
        <v>4</v>
      </c>
      <c r="X13" s="144" t="s">
        <v>11</v>
      </c>
      <c r="Y13" s="553">
        <v>4</v>
      </c>
      <c r="Z13" s="305" t="s">
        <v>73</v>
      </c>
      <c r="AA13" s="553">
        <v>5</v>
      </c>
      <c r="AB13" s="144" t="s">
        <v>11</v>
      </c>
      <c r="AC13" s="553">
        <v>3</v>
      </c>
      <c r="AD13" s="144" t="s">
        <v>15</v>
      </c>
      <c r="AE13" s="532" t="s">
        <v>30</v>
      </c>
      <c r="AF13" s="533">
        <f t="shared" ref="AF13:AF76" si="1">IF(AND(W13&gt;=1,Y13&gt;=1,AA13&gt;=1,AC13&gt;=1),(AA13*12+AC13)-(W13*12+Y13)+1,"")</f>
        <v>12</v>
      </c>
      <c r="AG13" s="534" t="s">
        <v>50</v>
      </c>
      <c r="AH13" s="535">
        <f t="shared" ref="AH13:AH76" si="2">IFERROR(ROUNDDOWN(Q13*T13,0)*AF13,"")</f>
        <v>646800</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f>IF(基本情報入力シート!C37="","",基本情報入力シート!C37)</f>
        <v>1</v>
      </c>
      <c r="C14" s="522">
        <f>IF(基本情報入力シート!D37="","",基本情報入力シート!D37)</f>
        <v>3</v>
      </c>
      <c r="D14" s="523">
        <f>IF(基本情報入力シート!E37="","",基本情報入力シート!E37)</f>
        <v>1</v>
      </c>
      <c r="E14" s="523">
        <f>IF(基本情報入力シート!F37="","",基本情報入力シート!F37)</f>
        <v>4</v>
      </c>
      <c r="F14" s="523">
        <f>IF(基本情報入力シート!G37="","",基本情報入力シート!G37)</f>
        <v>5</v>
      </c>
      <c r="G14" s="523">
        <f>IF(基本情報入力シート!H37="","",基本情報入力シート!H37)</f>
        <v>6</v>
      </c>
      <c r="H14" s="523">
        <f>IF(基本情報入力シート!I37="","",基本情報入力シート!I37)</f>
        <v>7</v>
      </c>
      <c r="I14" s="523">
        <f>IF(基本情報入力シート!J37="","",基本情報入力シート!J37)</f>
        <v>8</v>
      </c>
      <c r="J14" s="523">
        <f>IF(基本情報入力シート!K37="","",基本情報入力シート!K37)</f>
        <v>9</v>
      </c>
      <c r="K14" s="524">
        <f>IF(基本情報入力シート!L37="","",基本情報入力シート!L37)</f>
        <v>3</v>
      </c>
      <c r="L14" s="525" t="str">
        <f>IF(基本情報入力シート!M37="","",基本情報入力シート!M37)</f>
        <v>富山県</v>
      </c>
      <c r="M14" s="525" t="str">
        <f>IF(基本情報入力シート!R37="","",基本情報入力シート!R37)</f>
        <v>富山県</v>
      </c>
      <c r="N14" s="525" t="str">
        <f>IF(基本情報入力シート!W37="","",基本情報入力シート!W37)</f>
        <v>射水市</v>
      </c>
      <c r="O14" s="520" t="str">
        <f>IF(基本情報入力シート!X37="","",基本情報入力シート!X37)</f>
        <v>障害福祉事業所名称０３</v>
      </c>
      <c r="P14" s="526" t="str">
        <f>IF(基本情報入力シート!Y37="","",基本情報入力シート!Y37)</f>
        <v>生活介護</v>
      </c>
      <c r="Q14" s="527">
        <f>IF(基本情報入力シート!AB37="","",基本情報入力シート!AB37)</f>
        <v>4740000</v>
      </c>
      <c r="R14" s="550" t="s">
        <v>502</v>
      </c>
      <c r="S14" s="551" t="s">
        <v>21</v>
      </c>
      <c r="T14" s="552">
        <f>IFERROR(IF(R14="","",VLOOKUP(P14,【参考】数式用!$A$5:$H$34,MATCH(S14,【参考】数式用!$F$4:$H$4,0)+5,0)),"")</f>
        <v>1.4E-2</v>
      </c>
      <c r="U14" s="569" t="str">
        <f>IF(S14="特定加算Ⅰ",VLOOKUP(P14,【参考】数式用!$A$5:$I$28,9,FALSE),"-")</f>
        <v>福祉専門職員配置等加算</v>
      </c>
      <c r="V14" s="102" t="s">
        <v>19</v>
      </c>
      <c r="W14" s="553">
        <v>4</v>
      </c>
      <c r="X14" s="144" t="s">
        <v>11</v>
      </c>
      <c r="Y14" s="553">
        <v>4</v>
      </c>
      <c r="Z14" s="305" t="s">
        <v>73</v>
      </c>
      <c r="AA14" s="553">
        <v>5</v>
      </c>
      <c r="AB14" s="144" t="s">
        <v>11</v>
      </c>
      <c r="AC14" s="553">
        <v>3</v>
      </c>
      <c r="AD14" s="144" t="s">
        <v>15</v>
      </c>
      <c r="AE14" s="532" t="s">
        <v>30</v>
      </c>
      <c r="AF14" s="533">
        <f t="shared" si="1"/>
        <v>12</v>
      </c>
      <c r="AG14" s="534" t="s">
        <v>50</v>
      </c>
      <c r="AH14" s="535">
        <f t="shared" si="2"/>
        <v>796320</v>
      </c>
      <c r="AJ14" s="111" t="str">
        <f t="shared" si="3"/>
        <v>○</v>
      </c>
      <c r="AK14" s="113" t="str">
        <f t="shared" si="0"/>
        <v/>
      </c>
      <c r="AL14" s="113"/>
      <c r="AM14" s="113"/>
      <c r="AN14" s="113"/>
      <c r="AO14" s="113"/>
      <c r="AP14" s="113"/>
      <c r="AQ14" s="113"/>
      <c r="AR14" s="113"/>
      <c r="AS14" s="554"/>
    </row>
    <row r="15" spans="1:45" ht="33" customHeight="1" thickBot="1">
      <c r="A15" s="520">
        <f t="shared" si="4"/>
        <v>4</v>
      </c>
      <c r="B15" s="521">
        <f>IF(基本情報入力シート!C38="","",基本情報入力シート!C38)</f>
        <v>1</v>
      </c>
      <c r="C15" s="522">
        <f>IF(基本情報入力シート!D38="","",基本情報入力シート!D38)</f>
        <v>1</v>
      </c>
      <c r="D15" s="523">
        <f>IF(基本情報入力シート!E38="","",基本情報入力シート!E38)</f>
        <v>1</v>
      </c>
      <c r="E15" s="523">
        <f>IF(基本情報入力シート!F38="","",基本情報入力シート!F38)</f>
        <v>4</v>
      </c>
      <c r="F15" s="523">
        <f>IF(基本情報入力シート!G38="","",基本情報入力シート!G38)</f>
        <v>5</v>
      </c>
      <c r="G15" s="523">
        <f>IF(基本情報入力シート!H38="","",基本情報入力シート!H38)</f>
        <v>6</v>
      </c>
      <c r="H15" s="523">
        <f>IF(基本情報入力シート!I38="","",基本情報入力シート!I38)</f>
        <v>7</v>
      </c>
      <c r="I15" s="523">
        <f>IF(基本情報入力シート!J38="","",基本情報入力シート!J38)</f>
        <v>8</v>
      </c>
      <c r="J15" s="523">
        <f>IF(基本情報入力シート!K38="","",基本情報入力シート!K38)</f>
        <v>9</v>
      </c>
      <c r="K15" s="524">
        <f>IF(基本情報入力シート!L38="","",基本情報入力シート!L38)</f>
        <v>4</v>
      </c>
      <c r="L15" s="525" t="str">
        <f>IF(基本情報入力シート!M38="","",基本情報入力シート!M38)</f>
        <v>富山県</v>
      </c>
      <c r="M15" s="525" t="str">
        <f>IF(基本情報入力シート!R38="","",基本情報入力シート!R38)</f>
        <v>富山県</v>
      </c>
      <c r="N15" s="525" t="str">
        <f>IF(基本情報入力シート!W38="","",基本情報入力シート!W38)</f>
        <v>砺波市</v>
      </c>
      <c r="O15" s="520" t="str">
        <f>IF(基本情報入力シート!X38="","",基本情報入力シート!X38)</f>
        <v>障害福祉事業所名称０４</v>
      </c>
      <c r="P15" s="526" t="str">
        <f>IF(基本情報入力シート!Y38="","",基本情報入力シート!Y38)</f>
        <v>就労継続支援Ｂ型</v>
      </c>
      <c r="Q15" s="527">
        <f>IF(基本情報入力シート!AB38="","",基本情報入力シート!AB38)</f>
        <v>2370000</v>
      </c>
      <c r="R15" s="550" t="s">
        <v>504</v>
      </c>
      <c r="S15" s="551" t="s">
        <v>21</v>
      </c>
      <c r="T15" s="552">
        <f>IFERROR(IF(R15="","",VLOOKUP(P15,【参考】数式用!$A$5:$H$34,MATCH(S15,【参考】数式用!$F$4:$H$4,0)+5,0)),"")</f>
        <v>1.7000000000000001E-2</v>
      </c>
      <c r="U15" s="569" t="str">
        <f>IF(S15="特定加算Ⅰ",VLOOKUP(P15,【参考】数式用!$A$5:$I$28,9,FALSE),"-")</f>
        <v>福祉専門職員配置等加算</v>
      </c>
      <c r="V15" s="102" t="s">
        <v>19</v>
      </c>
      <c r="W15" s="553">
        <v>4</v>
      </c>
      <c r="X15" s="144" t="s">
        <v>11</v>
      </c>
      <c r="Y15" s="553">
        <v>4</v>
      </c>
      <c r="Z15" s="305" t="s">
        <v>73</v>
      </c>
      <c r="AA15" s="553">
        <v>5</v>
      </c>
      <c r="AB15" s="144" t="s">
        <v>11</v>
      </c>
      <c r="AC15" s="553">
        <v>3</v>
      </c>
      <c r="AD15" s="144" t="s">
        <v>15</v>
      </c>
      <c r="AE15" s="532" t="s">
        <v>30</v>
      </c>
      <c r="AF15" s="533">
        <f t="shared" si="1"/>
        <v>12</v>
      </c>
      <c r="AG15" s="534" t="s">
        <v>50</v>
      </c>
      <c r="AH15" s="535">
        <f t="shared" si="2"/>
        <v>483480</v>
      </c>
      <c r="AJ15" s="111" t="str">
        <f t="shared" si="3"/>
        <v>○</v>
      </c>
      <c r="AK15" s="113" t="str">
        <f t="shared" si="0"/>
        <v/>
      </c>
      <c r="AL15" s="113"/>
      <c r="AM15" s="113"/>
      <c r="AN15" s="113"/>
      <c r="AO15" s="113"/>
      <c r="AP15" s="113"/>
      <c r="AQ15" s="113"/>
      <c r="AR15" s="113"/>
      <c r="AS15" s="554"/>
    </row>
    <row r="16" spans="1:45" ht="33" customHeight="1" thickBot="1">
      <c r="A16" s="520">
        <f t="shared" si="4"/>
        <v>5</v>
      </c>
      <c r="B16" s="521">
        <f>IF(基本情報入力シート!C39="","",基本情報入力シート!C39)</f>
        <v>1</v>
      </c>
      <c r="C16" s="522">
        <f>IF(基本情報入力シート!D39="","",基本情報入力シート!D39)</f>
        <v>2</v>
      </c>
      <c r="D16" s="523">
        <f>IF(基本情報入力シート!E39="","",基本情報入力シート!E39)</f>
        <v>1</v>
      </c>
      <c r="E16" s="523">
        <f>IF(基本情報入力シート!F39="","",基本情報入力シート!F39)</f>
        <v>4</v>
      </c>
      <c r="F16" s="523">
        <f>IF(基本情報入力シート!G39="","",基本情報入力シート!G39)</f>
        <v>5</v>
      </c>
      <c r="G16" s="523">
        <f>IF(基本情報入力シート!H39="","",基本情報入力シート!H39)</f>
        <v>6</v>
      </c>
      <c r="H16" s="523">
        <f>IF(基本情報入力シート!I39="","",基本情報入力シート!I39)</f>
        <v>7</v>
      </c>
      <c r="I16" s="523">
        <f>IF(基本情報入力シート!J39="","",基本情報入力シート!J39)</f>
        <v>8</v>
      </c>
      <c r="J16" s="523">
        <f>IF(基本情報入力シート!K39="","",基本情報入力シート!K39)</f>
        <v>9</v>
      </c>
      <c r="K16" s="524">
        <f>IF(基本情報入力シート!L39="","",基本情報入力シート!L39)</f>
        <v>5</v>
      </c>
      <c r="L16" s="525" t="str">
        <f>IF(基本情報入力シート!M39="","",基本情報入力シート!M39)</f>
        <v>富山市</v>
      </c>
      <c r="M16" s="525" t="str">
        <f>IF(基本情報入力シート!R39="","",基本情報入力シート!R39)</f>
        <v>富山県</v>
      </c>
      <c r="N16" s="525" t="str">
        <f>IF(基本情報入力シート!W39="","",基本情報入力シート!W39)</f>
        <v>富山市</v>
      </c>
      <c r="O16" s="520" t="str">
        <f>IF(基本情報入力シート!X39="","",基本情報入力シート!X39)</f>
        <v>障害福祉事業所名称０５</v>
      </c>
      <c r="P16" s="526" t="str">
        <f>IF(基本情報入力シート!Y39="","",基本情報入力シート!Y39)</f>
        <v>施設入所支援</v>
      </c>
      <c r="Q16" s="527">
        <f>IF(基本情報入力シート!AB39="","",基本情報入力シート!AB39)</f>
        <v>7100000</v>
      </c>
      <c r="R16" s="550" t="s">
        <v>502</v>
      </c>
      <c r="S16" s="551" t="s">
        <v>326</v>
      </c>
      <c r="T16" s="552">
        <f>IFERROR(IF(R16="","",VLOOKUP(P16,【参考】数式用!$A$5:$H$34,MATCH(S16,【参考】数式用!$F$4:$H$4,0)+5,0)),"")</f>
        <v>2.1000000000000001E-2</v>
      </c>
      <c r="U16" s="569" t="str">
        <f>IF(S16="特定加算Ⅰ",VLOOKUP(P16,【参考】数式用!$A$5:$I$28,9,FALSE),"-")</f>
        <v>-</v>
      </c>
      <c r="V16" s="102" t="s">
        <v>19</v>
      </c>
      <c r="W16" s="553">
        <v>4</v>
      </c>
      <c r="X16" s="144" t="s">
        <v>11</v>
      </c>
      <c r="Y16" s="553">
        <v>4</v>
      </c>
      <c r="Z16" s="305" t="s">
        <v>73</v>
      </c>
      <c r="AA16" s="553">
        <v>5</v>
      </c>
      <c r="AB16" s="144" t="s">
        <v>11</v>
      </c>
      <c r="AC16" s="553">
        <v>3</v>
      </c>
      <c r="AD16" s="144" t="s">
        <v>15</v>
      </c>
      <c r="AE16" s="532" t="s">
        <v>30</v>
      </c>
      <c r="AF16" s="533">
        <f t="shared" si="1"/>
        <v>12</v>
      </c>
      <c r="AG16" s="534" t="s">
        <v>50</v>
      </c>
      <c r="AH16" s="535">
        <f t="shared" si="2"/>
        <v>1789200</v>
      </c>
      <c r="AJ16" s="111" t="str">
        <f t="shared" si="3"/>
        <v>○</v>
      </c>
      <c r="AK16" s="113" t="str">
        <f t="shared" si="0"/>
        <v/>
      </c>
      <c r="AL16" s="113"/>
      <c r="AM16" s="113"/>
      <c r="AN16" s="113"/>
      <c r="AO16" s="113"/>
      <c r="AP16" s="113"/>
      <c r="AQ16" s="113"/>
      <c r="AR16" s="113"/>
      <c r="AS16" s="554"/>
    </row>
    <row r="17" spans="1:45" ht="33" customHeight="1" thickBot="1">
      <c r="A17" s="520">
        <f t="shared" si="4"/>
        <v>6</v>
      </c>
      <c r="B17" s="521">
        <f>IF(基本情報入力シート!C40="","",基本情報入力シート!C40)</f>
        <v>1</v>
      </c>
      <c r="C17" s="522">
        <f>IF(基本情報入力シート!D40="","",基本情報入力シート!D40)</f>
        <v>2</v>
      </c>
      <c r="D17" s="523">
        <f>IF(基本情報入力シート!E40="","",基本情報入力シート!E40)</f>
        <v>1</v>
      </c>
      <c r="E17" s="523">
        <f>IF(基本情報入力シート!F40="","",基本情報入力シート!F40)</f>
        <v>4</v>
      </c>
      <c r="F17" s="523">
        <f>IF(基本情報入力シート!G40="","",基本情報入力シート!G40)</f>
        <v>5</v>
      </c>
      <c r="G17" s="523">
        <f>IF(基本情報入力シート!H40="","",基本情報入力シート!H40)</f>
        <v>6</v>
      </c>
      <c r="H17" s="523">
        <f>IF(基本情報入力シート!I40="","",基本情報入力シート!I40)</f>
        <v>7</v>
      </c>
      <c r="I17" s="523">
        <f>IF(基本情報入力シート!J40="","",基本情報入力シート!J40)</f>
        <v>8</v>
      </c>
      <c r="J17" s="523">
        <f>IF(基本情報入力シート!K40="","",基本情報入力シート!K40)</f>
        <v>9</v>
      </c>
      <c r="K17" s="524">
        <f>IF(基本情報入力シート!L40="","",基本情報入力シート!L40)</f>
        <v>5</v>
      </c>
      <c r="L17" s="525" t="str">
        <f>IF(基本情報入力シート!M40="","",基本情報入力シート!M40)</f>
        <v>富山市</v>
      </c>
      <c r="M17" s="525" t="str">
        <f>IF(基本情報入力シート!R40="","",基本情報入力シート!R40)</f>
        <v>富山県</v>
      </c>
      <c r="N17" s="525" t="str">
        <f>IF(基本情報入力シート!W40="","",基本情報入力シート!W40)</f>
        <v>富山市</v>
      </c>
      <c r="O17" s="520" t="str">
        <f>IF(基本情報入力シート!X40="","",基本情報入力シート!X40)</f>
        <v>障害福祉事業所名称０５</v>
      </c>
      <c r="P17" s="526" t="str">
        <f>IF(基本情報入力シート!Y40="","",基本情報入力シート!Y40)</f>
        <v>障害者支援施設：生活介護</v>
      </c>
      <c r="Q17" s="527">
        <f>IF(基本情報入力シート!AB40="","",基本情報入力シート!AB40)</f>
        <v>12700000</v>
      </c>
      <c r="R17" s="550" t="s">
        <v>502</v>
      </c>
      <c r="S17" s="551" t="s">
        <v>326</v>
      </c>
      <c r="T17" s="552">
        <f>IFERROR(IF(R17="","",VLOOKUP(P17,【参考】数式用!$A$5:$H$34,MATCH(S17,【参考】数式用!$F$4:$H$4,0)+5,0)),"")</f>
        <v>1.7000000000000001E-2</v>
      </c>
      <c r="U17" s="569" t="str">
        <f>IF(S17="特定加算Ⅰ",VLOOKUP(P17,【参考】数式用!$A$5:$I$28,9,FALSE),"-")</f>
        <v>-</v>
      </c>
      <c r="V17" s="102" t="s">
        <v>155</v>
      </c>
      <c r="W17" s="553">
        <v>4</v>
      </c>
      <c r="X17" s="144" t="s">
        <v>156</v>
      </c>
      <c r="Y17" s="553">
        <v>4</v>
      </c>
      <c r="Z17" s="305" t="s">
        <v>157</v>
      </c>
      <c r="AA17" s="553">
        <v>5</v>
      </c>
      <c r="AB17" s="144" t="s">
        <v>156</v>
      </c>
      <c r="AC17" s="553">
        <v>3</v>
      </c>
      <c r="AD17" s="144" t="s">
        <v>158</v>
      </c>
      <c r="AE17" s="532" t="s">
        <v>159</v>
      </c>
      <c r="AF17" s="533">
        <f t="shared" si="1"/>
        <v>12</v>
      </c>
      <c r="AG17" s="534" t="s">
        <v>160</v>
      </c>
      <c r="AH17" s="535">
        <f t="shared" si="2"/>
        <v>2590800</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155</v>
      </c>
      <c r="W18" s="553"/>
      <c r="X18" s="144" t="s">
        <v>156</v>
      </c>
      <c r="Y18" s="553"/>
      <c r="Z18" s="305" t="s">
        <v>157</v>
      </c>
      <c r="AA18" s="553"/>
      <c r="AB18" s="144" t="s">
        <v>156</v>
      </c>
      <c r="AC18" s="553"/>
      <c r="AD18" s="144" t="s">
        <v>158</v>
      </c>
      <c r="AE18" s="532" t="s">
        <v>159</v>
      </c>
      <c r="AF18" s="533" t="str">
        <f t="shared" si="1"/>
        <v/>
      </c>
      <c r="AG18" s="534" t="s">
        <v>160</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155</v>
      </c>
      <c r="W19" s="553"/>
      <c r="X19" s="144" t="s">
        <v>156</v>
      </c>
      <c r="Y19" s="553"/>
      <c r="Z19" s="305" t="s">
        <v>157</v>
      </c>
      <c r="AA19" s="553"/>
      <c r="AB19" s="144" t="s">
        <v>156</v>
      </c>
      <c r="AC19" s="553"/>
      <c r="AD19" s="144" t="s">
        <v>158</v>
      </c>
      <c r="AE19" s="532" t="s">
        <v>159</v>
      </c>
      <c r="AF19" s="533" t="str">
        <f t="shared" si="1"/>
        <v/>
      </c>
      <c r="AG19" s="534" t="s">
        <v>160</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155</v>
      </c>
      <c r="W20" s="553"/>
      <c r="X20" s="144" t="s">
        <v>156</v>
      </c>
      <c r="Y20" s="553"/>
      <c r="Z20" s="305" t="s">
        <v>157</v>
      </c>
      <c r="AA20" s="553"/>
      <c r="AB20" s="144" t="s">
        <v>156</v>
      </c>
      <c r="AC20" s="553"/>
      <c r="AD20" s="144" t="s">
        <v>158</v>
      </c>
      <c r="AE20" s="532" t="s">
        <v>159</v>
      </c>
      <c r="AF20" s="533" t="str">
        <f t="shared" si="1"/>
        <v/>
      </c>
      <c r="AG20" s="534" t="s">
        <v>160</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155</v>
      </c>
      <c r="W21" s="553"/>
      <c r="X21" s="144" t="s">
        <v>156</v>
      </c>
      <c r="Y21" s="553"/>
      <c r="Z21" s="305" t="s">
        <v>157</v>
      </c>
      <c r="AA21" s="553"/>
      <c r="AB21" s="144" t="s">
        <v>156</v>
      </c>
      <c r="AC21" s="553"/>
      <c r="AD21" s="144" t="s">
        <v>158</v>
      </c>
      <c r="AE21" s="532" t="s">
        <v>159</v>
      </c>
      <c r="AF21" s="533" t="str">
        <f t="shared" si="1"/>
        <v/>
      </c>
      <c r="AG21" s="534" t="s">
        <v>160</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155</v>
      </c>
      <c r="W22" s="553"/>
      <c r="X22" s="144" t="s">
        <v>156</v>
      </c>
      <c r="Y22" s="553"/>
      <c r="Z22" s="305" t="s">
        <v>157</v>
      </c>
      <c r="AA22" s="553"/>
      <c r="AB22" s="144" t="s">
        <v>156</v>
      </c>
      <c r="AC22" s="553"/>
      <c r="AD22" s="144" t="s">
        <v>158</v>
      </c>
      <c r="AE22" s="532" t="s">
        <v>159</v>
      </c>
      <c r="AF22" s="533" t="str">
        <f t="shared" si="1"/>
        <v/>
      </c>
      <c r="AG22" s="534" t="s">
        <v>160</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155</v>
      </c>
      <c r="W23" s="553"/>
      <c r="X23" s="144" t="s">
        <v>156</v>
      </c>
      <c r="Y23" s="553"/>
      <c r="Z23" s="305" t="s">
        <v>157</v>
      </c>
      <c r="AA23" s="553"/>
      <c r="AB23" s="144" t="s">
        <v>156</v>
      </c>
      <c r="AC23" s="553"/>
      <c r="AD23" s="144" t="s">
        <v>158</v>
      </c>
      <c r="AE23" s="532" t="s">
        <v>159</v>
      </c>
      <c r="AF23" s="533" t="str">
        <f t="shared" si="1"/>
        <v/>
      </c>
      <c r="AG23" s="534" t="s">
        <v>160</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155</v>
      </c>
      <c r="W24" s="553"/>
      <c r="X24" s="144" t="s">
        <v>156</v>
      </c>
      <c r="Y24" s="553"/>
      <c r="Z24" s="305" t="s">
        <v>157</v>
      </c>
      <c r="AA24" s="553"/>
      <c r="AB24" s="144" t="s">
        <v>156</v>
      </c>
      <c r="AC24" s="553"/>
      <c r="AD24" s="144" t="s">
        <v>158</v>
      </c>
      <c r="AE24" s="532" t="s">
        <v>159</v>
      </c>
      <c r="AF24" s="533" t="str">
        <f t="shared" si="1"/>
        <v/>
      </c>
      <c r="AG24" s="534" t="s">
        <v>160</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155</v>
      </c>
      <c r="W25" s="553"/>
      <c r="X25" s="144" t="s">
        <v>156</v>
      </c>
      <c r="Y25" s="553"/>
      <c r="Z25" s="305" t="s">
        <v>157</v>
      </c>
      <c r="AA25" s="553"/>
      <c r="AB25" s="144" t="s">
        <v>156</v>
      </c>
      <c r="AC25" s="553"/>
      <c r="AD25" s="144" t="s">
        <v>158</v>
      </c>
      <c r="AE25" s="532" t="s">
        <v>159</v>
      </c>
      <c r="AF25" s="533" t="str">
        <f t="shared" si="1"/>
        <v/>
      </c>
      <c r="AG25" s="534" t="s">
        <v>160</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155</v>
      </c>
      <c r="W26" s="553"/>
      <c r="X26" s="144" t="s">
        <v>156</v>
      </c>
      <c r="Y26" s="553"/>
      <c r="Z26" s="305" t="s">
        <v>157</v>
      </c>
      <c r="AA26" s="553"/>
      <c r="AB26" s="144" t="s">
        <v>156</v>
      </c>
      <c r="AC26" s="553"/>
      <c r="AD26" s="144" t="s">
        <v>158</v>
      </c>
      <c r="AE26" s="532" t="s">
        <v>159</v>
      </c>
      <c r="AF26" s="533" t="str">
        <f t="shared" si="1"/>
        <v/>
      </c>
      <c r="AG26" s="534" t="s">
        <v>160</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155</v>
      </c>
      <c r="W27" s="553"/>
      <c r="X27" s="144" t="s">
        <v>156</v>
      </c>
      <c r="Y27" s="553"/>
      <c r="Z27" s="305" t="s">
        <v>157</v>
      </c>
      <c r="AA27" s="553"/>
      <c r="AB27" s="144" t="s">
        <v>156</v>
      </c>
      <c r="AC27" s="553"/>
      <c r="AD27" s="144" t="s">
        <v>158</v>
      </c>
      <c r="AE27" s="532" t="s">
        <v>159</v>
      </c>
      <c r="AF27" s="533" t="str">
        <f t="shared" si="1"/>
        <v/>
      </c>
      <c r="AG27" s="534" t="s">
        <v>160</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155</v>
      </c>
      <c r="W28" s="553"/>
      <c r="X28" s="144" t="s">
        <v>156</v>
      </c>
      <c r="Y28" s="553"/>
      <c r="Z28" s="305" t="s">
        <v>157</v>
      </c>
      <c r="AA28" s="553"/>
      <c r="AB28" s="144" t="s">
        <v>156</v>
      </c>
      <c r="AC28" s="553"/>
      <c r="AD28" s="144" t="s">
        <v>158</v>
      </c>
      <c r="AE28" s="532" t="s">
        <v>159</v>
      </c>
      <c r="AF28" s="533" t="str">
        <f t="shared" si="1"/>
        <v/>
      </c>
      <c r="AG28" s="534" t="s">
        <v>160</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155</v>
      </c>
      <c r="W29" s="553"/>
      <c r="X29" s="144" t="s">
        <v>156</v>
      </c>
      <c r="Y29" s="553"/>
      <c r="Z29" s="305" t="s">
        <v>157</v>
      </c>
      <c r="AA29" s="553"/>
      <c r="AB29" s="144" t="s">
        <v>156</v>
      </c>
      <c r="AC29" s="553"/>
      <c r="AD29" s="144" t="s">
        <v>158</v>
      </c>
      <c r="AE29" s="532" t="s">
        <v>159</v>
      </c>
      <c r="AF29" s="533" t="str">
        <f t="shared" si="1"/>
        <v/>
      </c>
      <c r="AG29" s="534" t="s">
        <v>160</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155</v>
      </c>
      <c r="W30" s="553"/>
      <c r="X30" s="144" t="s">
        <v>156</v>
      </c>
      <c r="Y30" s="553"/>
      <c r="Z30" s="305" t="s">
        <v>157</v>
      </c>
      <c r="AA30" s="553"/>
      <c r="AB30" s="144" t="s">
        <v>156</v>
      </c>
      <c r="AC30" s="553"/>
      <c r="AD30" s="144" t="s">
        <v>158</v>
      </c>
      <c r="AE30" s="532" t="s">
        <v>159</v>
      </c>
      <c r="AF30" s="533" t="str">
        <f t="shared" si="1"/>
        <v/>
      </c>
      <c r="AG30" s="534" t="s">
        <v>160</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155</v>
      </c>
      <c r="W31" s="553"/>
      <c r="X31" s="144" t="s">
        <v>156</v>
      </c>
      <c r="Y31" s="553"/>
      <c r="Z31" s="305" t="s">
        <v>157</v>
      </c>
      <c r="AA31" s="553"/>
      <c r="AB31" s="144" t="s">
        <v>156</v>
      </c>
      <c r="AC31" s="553"/>
      <c r="AD31" s="144" t="s">
        <v>158</v>
      </c>
      <c r="AE31" s="532" t="s">
        <v>159</v>
      </c>
      <c r="AF31" s="533" t="str">
        <f t="shared" si="1"/>
        <v/>
      </c>
      <c r="AG31" s="534" t="s">
        <v>160</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155</v>
      </c>
      <c r="W32" s="553"/>
      <c r="X32" s="144" t="s">
        <v>156</v>
      </c>
      <c r="Y32" s="553"/>
      <c r="Z32" s="305" t="s">
        <v>157</v>
      </c>
      <c r="AA32" s="553"/>
      <c r="AB32" s="144" t="s">
        <v>156</v>
      </c>
      <c r="AC32" s="553"/>
      <c r="AD32" s="144" t="s">
        <v>158</v>
      </c>
      <c r="AE32" s="532" t="s">
        <v>159</v>
      </c>
      <c r="AF32" s="533" t="str">
        <f t="shared" si="1"/>
        <v/>
      </c>
      <c r="AG32" s="534" t="s">
        <v>160</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155</v>
      </c>
      <c r="W33" s="553"/>
      <c r="X33" s="144" t="s">
        <v>156</v>
      </c>
      <c r="Y33" s="553"/>
      <c r="Z33" s="305" t="s">
        <v>157</v>
      </c>
      <c r="AA33" s="553"/>
      <c r="AB33" s="144" t="s">
        <v>156</v>
      </c>
      <c r="AC33" s="553"/>
      <c r="AD33" s="144" t="s">
        <v>158</v>
      </c>
      <c r="AE33" s="532" t="s">
        <v>159</v>
      </c>
      <c r="AF33" s="533" t="str">
        <f t="shared" si="1"/>
        <v/>
      </c>
      <c r="AG33" s="534" t="s">
        <v>160</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155</v>
      </c>
      <c r="W34" s="553"/>
      <c r="X34" s="144" t="s">
        <v>156</v>
      </c>
      <c r="Y34" s="553"/>
      <c r="Z34" s="305" t="s">
        <v>157</v>
      </c>
      <c r="AA34" s="553"/>
      <c r="AB34" s="144" t="s">
        <v>156</v>
      </c>
      <c r="AC34" s="553"/>
      <c r="AD34" s="144" t="s">
        <v>158</v>
      </c>
      <c r="AE34" s="532" t="s">
        <v>159</v>
      </c>
      <c r="AF34" s="533" t="str">
        <f t="shared" si="1"/>
        <v/>
      </c>
      <c r="AG34" s="534" t="s">
        <v>160</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155</v>
      </c>
      <c r="W35" s="553"/>
      <c r="X35" s="144" t="s">
        <v>156</v>
      </c>
      <c r="Y35" s="553"/>
      <c r="Z35" s="305" t="s">
        <v>157</v>
      </c>
      <c r="AA35" s="553"/>
      <c r="AB35" s="144" t="s">
        <v>156</v>
      </c>
      <c r="AC35" s="553"/>
      <c r="AD35" s="144" t="s">
        <v>158</v>
      </c>
      <c r="AE35" s="532" t="s">
        <v>159</v>
      </c>
      <c r="AF35" s="533" t="str">
        <f t="shared" si="1"/>
        <v/>
      </c>
      <c r="AG35" s="534" t="s">
        <v>160</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155</v>
      </c>
      <c r="W36" s="553"/>
      <c r="X36" s="144" t="s">
        <v>156</v>
      </c>
      <c r="Y36" s="553"/>
      <c r="Z36" s="305" t="s">
        <v>157</v>
      </c>
      <c r="AA36" s="553"/>
      <c r="AB36" s="144" t="s">
        <v>156</v>
      </c>
      <c r="AC36" s="553"/>
      <c r="AD36" s="144" t="s">
        <v>158</v>
      </c>
      <c r="AE36" s="532" t="s">
        <v>159</v>
      </c>
      <c r="AF36" s="533" t="str">
        <f t="shared" si="1"/>
        <v/>
      </c>
      <c r="AG36" s="534" t="s">
        <v>160</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155</v>
      </c>
      <c r="W37" s="553"/>
      <c r="X37" s="144" t="s">
        <v>156</v>
      </c>
      <c r="Y37" s="553"/>
      <c r="Z37" s="305" t="s">
        <v>157</v>
      </c>
      <c r="AA37" s="553"/>
      <c r="AB37" s="144" t="s">
        <v>156</v>
      </c>
      <c r="AC37" s="553"/>
      <c r="AD37" s="144" t="s">
        <v>158</v>
      </c>
      <c r="AE37" s="532" t="s">
        <v>159</v>
      </c>
      <c r="AF37" s="533" t="str">
        <f t="shared" si="1"/>
        <v/>
      </c>
      <c r="AG37" s="534" t="s">
        <v>160</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155</v>
      </c>
      <c r="W38" s="553"/>
      <c r="X38" s="144" t="s">
        <v>156</v>
      </c>
      <c r="Y38" s="553"/>
      <c r="Z38" s="305" t="s">
        <v>157</v>
      </c>
      <c r="AA38" s="553"/>
      <c r="AB38" s="144" t="s">
        <v>156</v>
      </c>
      <c r="AC38" s="553"/>
      <c r="AD38" s="144" t="s">
        <v>158</v>
      </c>
      <c r="AE38" s="532" t="s">
        <v>159</v>
      </c>
      <c r="AF38" s="533" t="str">
        <f t="shared" si="1"/>
        <v/>
      </c>
      <c r="AG38" s="534" t="s">
        <v>160</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155</v>
      </c>
      <c r="W39" s="553"/>
      <c r="X39" s="144" t="s">
        <v>156</v>
      </c>
      <c r="Y39" s="553"/>
      <c r="Z39" s="305" t="s">
        <v>157</v>
      </c>
      <c r="AA39" s="553"/>
      <c r="AB39" s="144" t="s">
        <v>156</v>
      </c>
      <c r="AC39" s="553"/>
      <c r="AD39" s="144" t="s">
        <v>158</v>
      </c>
      <c r="AE39" s="532" t="s">
        <v>159</v>
      </c>
      <c r="AF39" s="533" t="str">
        <f t="shared" si="1"/>
        <v/>
      </c>
      <c r="AG39" s="534" t="s">
        <v>160</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155</v>
      </c>
      <c r="W40" s="553"/>
      <c r="X40" s="144" t="s">
        <v>156</v>
      </c>
      <c r="Y40" s="553"/>
      <c r="Z40" s="305" t="s">
        <v>157</v>
      </c>
      <c r="AA40" s="553"/>
      <c r="AB40" s="144" t="s">
        <v>156</v>
      </c>
      <c r="AC40" s="553"/>
      <c r="AD40" s="144" t="s">
        <v>158</v>
      </c>
      <c r="AE40" s="532" t="s">
        <v>159</v>
      </c>
      <c r="AF40" s="533" t="str">
        <f t="shared" si="1"/>
        <v/>
      </c>
      <c r="AG40" s="534" t="s">
        <v>160</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155</v>
      </c>
      <c r="W41" s="553"/>
      <c r="X41" s="144" t="s">
        <v>156</v>
      </c>
      <c r="Y41" s="553"/>
      <c r="Z41" s="305" t="s">
        <v>157</v>
      </c>
      <c r="AA41" s="553"/>
      <c r="AB41" s="144" t="s">
        <v>156</v>
      </c>
      <c r="AC41" s="553"/>
      <c r="AD41" s="144" t="s">
        <v>158</v>
      </c>
      <c r="AE41" s="532" t="s">
        <v>159</v>
      </c>
      <c r="AF41" s="533" t="str">
        <f t="shared" si="1"/>
        <v/>
      </c>
      <c r="AG41" s="534" t="s">
        <v>160</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155</v>
      </c>
      <c r="W42" s="553"/>
      <c r="X42" s="144" t="s">
        <v>156</v>
      </c>
      <c r="Y42" s="553"/>
      <c r="Z42" s="305" t="s">
        <v>157</v>
      </c>
      <c r="AA42" s="553"/>
      <c r="AB42" s="144" t="s">
        <v>156</v>
      </c>
      <c r="AC42" s="553"/>
      <c r="AD42" s="144" t="s">
        <v>158</v>
      </c>
      <c r="AE42" s="532" t="s">
        <v>159</v>
      </c>
      <c r="AF42" s="533" t="str">
        <f t="shared" si="1"/>
        <v/>
      </c>
      <c r="AG42" s="534" t="s">
        <v>160</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155</v>
      </c>
      <c r="W43" s="553"/>
      <c r="X43" s="144" t="s">
        <v>156</v>
      </c>
      <c r="Y43" s="553"/>
      <c r="Z43" s="305" t="s">
        <v>157</v>
      </c>
      <c r="AA43" s="553"/>
      <c r="AB43" s="144" t="s">
        <v>156</v>
      </c>
      <c r="AC43" s="553"/>
      <c r="AD43" s="144" t="s">
        <v>158</v>
      </c>
      <c r="AE43" s="532" t="s">
        <v>159</v>
      </c>
      <c r="AF43" s="533" t="str">
        <f t="shared" si="1"/>
        <v/>
      </c>
      <c r="AG43" s="534" t="s">
        <v>160</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155</v>
      </c>
      <c r="W44" s="553"/>
      <c r="X44" s="144" t="s">
        <v>156</v>
      </c>
      <c r="Y44" s="553"/>
      <c r="Z44" s="305" t="s">
        <v>157</v>
      </c>
      <c r="AA44" s="553"/>
      <c r="AB44" s="144" t="s">
        <v>156</v>
      </c>
      <c r="AC44" s="553"/>
      <c r="AD44" s="144" t="s">
        <v>158</v>
      </c>
      <c r="AE44" s="532" t="s">
        <v>159</v>
      </c>
      <c r="AF44" s="533" t="str">
        <f t="shared" si="1"/>
        <v/>
      </c>
      <c r="AG44" s="534" t="s">
        <v>160</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155</v>
      </c>
      <c r="W45" s="553"/>
      <c r="X45" s="144" t="s">
        <v>156</v>
      </c>
      <c r="Y45" s="553"/>
      <c r="Z45" s="305" t="s">
        <v>157</v>
      </c>
      <c r="AA45" s="553"/>
      <c r="AB45" s="144" t="s">
        <v>156</v>
      </c>
      <c r="AC45" s="553"/>
      <c r="AD45" s="144" t="s">
        <v>158</v>
      </c>
      <c r="AE45" s="532" t="s">
        <v>159</v>
      </c>
      <c r="AF45" s="533" t="str">
        <f t="shared" si="1"/>
        <v/>
      </c>
      <c r="AG45" s="534" t="s">
        <v>160</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155</v>
      </c>
      <c r="W46" s="553"/>
      <c r="X46" s="144" t="s">
        <v>156</v>
      </c>
      <c r="Y46" s="553"/>
      <c r="Z46" s="305" t="s">
        <v>157</v>
      </c>
      <c r="AA46" s="553"/>
      <c r="AB46" s="144" t="s">
        <v>156</v>
      </c>
      <c r="AC46" s="553"/>
      <c r="AD46" s="144" t="s">
        <v>158</v>
      </c>
      <c r="AE46" s="532" t="s">
        <v>159</v>
      </c>
      <c r="AF46" s="533" t="str">
        <f t="shared" si="1"/>
        <v/>
      </c>
      <c r="AG46" s="534" t="s">
        <v>160</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155</v>
      </c>
      <c r="W47" s="553"/>
      <c r="X47" s="144" t="s">
        <v>156</v>
      </c>
      <c r="Y47" s="553"/>
      <c r="Z47" s="305" t="s">
        <v>157</v>
      </c>
      <c r="AA47" s="553"/>
      <c r="AB47" s="144" t="s">
        <v>156</v>
      </c>
      <c r="AC47" s="553"/>
      <c r="AD47" s="144" t="s">
        <v>158</v>
      </c>
      <c r="AE47" s="532" t="s">
        <v>159</v>
      </c>
      <c r="AF47" s="533" t="str">
        <f t="shared" si="1"/>
        <v/>
      </c>
      <c r="AG47" s="534" t="s">
        <v>160</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155</v>
      </c>
      <c r="W48" s="553"/>
      <c r="X48" s="144" t="s">
        <v>156</v>
      </c>
      <c r="Y48" s="553"/>
      <c r="Z48" s="305" t="s">
        <v>157</v>
      </c>
      <c r="AA48" s="553"/>
      <c r="AB48" s="144" t="s">
        <v>156</v>
      </c>
      <c r="AC48" s="553"/>
      <c r="AD48" s="144" t="s">
        <v>158</v>
      </c>
      <c r="AE48" s="532" t="s">
        <v>159</v>
      </c>
      <c r="AF48" s="533" t="str">
        <f t="shared" si="1"/>
        <v/>
      </c>
      <c r="AG48" s="534" t="s">
        <v>160</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155</v>
      </c>
      <c r="W49" s="553"/>
      <c r="X49" s="144" t="s">
        <v>156</v>
      </c>
      <c r="Y49" s="553"/>
      <c r="Z49" s="305" t="s">
        <v>157</v>
      </c>
      <c r="AA49" s="553"/>
      <c r="AB49" s="144" t="s">
        <v>156</v>
      </c>
      <c r="AC49" s="553"/>
      <c r="AD49" s="144" t="s">
        <v>158</v>
      </c>
      <c r="AE49" s="532" t="s">
        <v>159</v>
      </c>
      <c r="AF49" s="533" t="str">
        <f t="shared" si="1"/>
        <v/>
      </c>
      <c r="AG49" s="534" t="s">
        <v>160</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155</v>
      </c>
      <c r="W50" s="553"/>
      <c r="X50" s="144" t="s">
        <v>156</v>
      </c>
      <c r="Y50" s="553"/>
      <c r="Z50" s="305" t="s">
        <v>157</v>
      </c>
      <c r="AA50" s="553"/>
      <c r="AB50" s="144" t="s">
        <v>156</v>
      </c>
      <c r="AC50" s="553"/>
      <c r="AD50" s="144" t="s">
        <v>158</v>
      </c>
      <c r="AE50" s="532" t="s">
        <v>159</v>
      </c>
      <c r="AF50" s="533" t="str">
        <f t="shared" si="1"/>
        <v/>
      </c>
      <c r="AG50" s="534" t="s">
        <v>160</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155</v>
      </c>
      <c r="W51" s="553"/>
      <c r="X51" s="144" t="s">
        <v>156</v>
      </c>
      <c r="Y51" s="553"/>
      <c r="Z51" s="305" t="s">
        <v>157</v>
      </c>
      <c r="AA51" s="553"/>
      <c r="AB51" s="144" t="s">
        <v>156</v>
      </c>
      <c r="AC51" s="553"/>
      <c r="AD51" s="144" t="s">
        <v>158</v>
      </c>
      <c r="AE51" s="532" t="s">
        <v>159</v>
      </c>
      <c r="AF51" s="533" t="str">
        <f t="shared" si="1"/>
        <v/>
      </c>
      <c r="AG51" s="534" t="s">
        <v>160</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155</v>
      </c>
      <c r="W52" s="553"/>
      <c r="X52" s="144" t="s">
        <v>156</v>
      </c>
      <c r="Y52" s="553"/>
      <c r="Z52" s="305" t="s">
        <v>157</v>
      </c>
      <c r="AA52" s="553"/>
      <c r="AB52" s="144" t="s">
        <v>156</v>
      </c>
      <c r="AC52" s="553"/>
      <c r="AD52" s="144" t="s">
        <v>158</v>
      </c>
      <c r="AE52" s="532" t="s">
        <v>159</v>
      </c>
      <c r="AF52" s="533" t="str">
        <f t="shared" si="1"/>
        <v/>
      </c>
      <c r="AG52" s="534" t="s">
        <v>160</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155</v>
      </c>
      <c r="W53" s="553"/>
      <c r="X53" s="144" t="s">
        <v>156</v>
      </c>
      <c r="Y53" s="553"/>
      <c r="Z53" s="305" t="s">
        <v>157</v>
      </c>
      <c r="AA53" s="553"/>
      <c r="AB53" s="144" t="s">
        <v>156</v>
      </c>
      <c r="AC53" s="553"/>
      <c r="AD53" s="144" t="s">
        <v>158</v>
      </c>
      <c r="AE53" s="532" t="s">
        <v>159</v>
      </c>
      <c r="AF53" s="533" t="str">
        <f t="shared" si="1"/>
        <v/>
      </c>
      <c r="AG53" s="534" t="s">
        <v>160</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155</v>
      </c>
      <c r="W54" s="553"/>
      <c r="X54" s="144" t="s">
        <v>156</v>
      </c>
      <c r="Y54" s="553"/>
      <c r="Z54" s="305" t="s">
        <v>157</v>
      </c>
      <c r="AA54" s="553"/>
      <c r="AB54" s="144" t="s">
        <v>156</v>
      </c>
      <c r="AC54" s="553"/>
      <c r="AD54" s="144" t="s">
        <v>158</v>
      </c>
      <c r="AE54" s="532" t="s">
        <v>159</v>
      </c>
      <c r="AF54" s="533" t="str">
        <f t="shared" si="1"/>
        <v/>
      </c>
      <c r="AG54" s="534" t="s">
        <v>160</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155</v>
      </c>
      <c r="W55" s="553"/>
      <c r="X55" s="144" t="s">
        <v>156</v>
      </c>
      <c r="Y55" s="553"/>
      <c r="Z55" s="305" t="s">
        <v>157</v>
      </c>
      <c r="AA55" s="553"/>
      <c r="AB55" s="144" t="s">
        <v>156</v>
      </c>
      <c r="AC55" s="553"/>
      <c r="AD55" s="144" t="s">
        <v>158</v>
      </c>
      <c r="AE55" s="532" t="s">
        <v>159</v>
      </c>
      <c r="AF55" s="533" t="str">
        <f t="shared" si="1"/>
        <v/>
      </c>
      <c r="AG55" s="534" t="s">
        <v>160</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155</v>
      </c>
      <c r="W56" s="553"/>
      <c r="X56" s="144" t="s">
        <v>156</v>
      </c>
      <c r="Y56" s="553"/>
      <c r="Z56" s="305" t="s">
        <v>157</v>
      </c>
      <c r="AA56" s="553"/>
      <c r="AB56" s="144" t="s">
        <v>156</v>
      </c>
      <c r="AC56" s="553"/>
      <c r="AD56" s="144" t="s">
        <v>158</v>
      </c>
      <c r="AE56" s="532" t="s">
        <v>159</v>
      </c>
      <c r="AF56" s="533" t="str">
        <f t="shared" si="1"/>
        <v/>
      </c>
      <c r="AG56" s="534" t="s">
        <v>160</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155</v>
      </c>
      <c r="W57" s="553"/>
      <c r="X57" s="144" t="s">
        <v>156</v>
      </c>
      <c r="Y57" s="553"/>
      <c r="Z57" s="305" t="s">
        <v>157</v>
      </c>
      <c r="AA57" s="553"/>
      <c r="AB57" s="144" t="s">
        <v>156</v>
      </c>
      <c r="AC57" s="553"/>
      <c r="AD57" s="144" t="s">
        <v>158</v>
      </c>
      <c r="AE57" s="532" t="s">
        <v>159</v>
      </c>
      <c r="AF57" s="533" t="str">
        <f t="shared" si="1"/>
        <v/>
      </c>
      <c r="AG57" s="534" t="s">
        <v>160</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155</v>
      </c>
      <c r="W58" s="553"/>
      <c r="X58" s="144" t="s">
        <v>156</v>
      </c>
      <c r="Y58" s="553"/>
      <c r="Z58" s="305" t="s">
        <v>157</v>
      </c>
      <c r="AA58" s="553"/>
      <c r="AB58" s="144" t="s">
        <v>156</v>
      </c>
      <c r="AC58" s="553"/>
      <c r="AD58" s="144" t="s">
        <v>158</v>
      </c>
      <c r="AE58" s="532" t="s">
        <v>159</v>
      </c>
      <c r="AF58" s="533" t="str">
        <f t="shared" si="1"/>
        <v/>
      </c>
      <c r="AG58" s="534" t="s">
        <v>160</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155</v>
      </c>
      <c r="W59" s="553"/>
      <c r="X59" s="144" t="s">
        <v>156</v>
      </c>
      <c r="Y59" s="553"/>
      <c r="Z59" s="305" t="s">
        <v>157</v>
      </c>
      <c r="AA59" s="553"/>
      <c r="AB59" s="144" t="s">
        <v>156</v>
      </c>
      <c r="AC59" s="553"/>
      <c r="AD59" s="144" t="s">
        <v>158</v>
      </c>
      <c r="AE59" s="532" t="s">
        <v>159</v>
      </c>
      <c r="AF59" s="533" t="str">
        <f t="shared" si="1"/>
        <v/>
      </c>
      <c r="AG59" s="534" t="s">
        <v>160</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155</v>
      </c>
      <c r="W60" s="553"/>
      <c r="X60" s="144" t="s">
        <v>156</v>
      </c>
      <c r="Y60" s="553"/>
      <c r="Z60" s="305" t="s">
        <v>157</v>
      </c>
      <c r="AA60" s="553"/>
      <c r="AB60" s="144" t="s">
        <v>156</v>
      </c>
      <c r="AC60" s="553"/>
      <c r="AD60" s="144" t="s">
        <v>158</v>
      </c>
      <c r="AE60" s="532" t="s">
        <v>159</v>
      </c>
      <c r="AF60" s="533" t="str">
        <f t="shared" si="1"/>
        <v/>
      </c>
      <c r="AG60" s="534" t="s">
        <v>160</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155</v>
      </c>
      <c r="W61" s="553"/>
      <c r="X61" s="144" t="s">
        <v>156</v>
      </c>
      <c r="Y61" s="553"/>
      <c r="Z61" s="305" t="s">
        <v>157</v>
      </c>
      <c r="AA61" s="553"/>
      <c r="AB61" s="144" t="s">
        <v>156</v>
      </c>
      <c r="AC61" s="553"/>
      <c r="AD61" s="144" t="s">
        <v>158</v>
      </c>
      <c r="AE61" s="532" t="s">
        <v>159</v>
      </c>
      <c r="AF61" s="533" t="str">
        <f t="shared" si="1"/>
        <v/>
      </c>
      <c r="AG61" s="534" t="s">
        <v>160</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155</v>
      </c>
      <c r="W62" s="553"/>
      <c r="X62" s="144" t="s">
        <v>156</v>
      </c>
      <c r="Y62" s="553"/>
      <c r="Z62" s="305" t="s">
        <v>157</v>
      </c>
      <c r="AA62" s="553"/>
      <c r="AB62" s="144" t="s">
        <v>156</v>
      </c>
      <c r="AC62" s="553"/>
      <c r="AD62" s="144" t="s">
        <v>158</v>
      </c>
      <c r="AE62" s="532" t="s">
        <v>159</v>
      </c>
      <c r="AF62" s="533" t="str">
        <f t="shared" si="1"/>
        <v/>
      </c>
      <c r="AG62" s="534" t="s">
        <v>160</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155</v>
      </c>
      <c r="W63" s="553"/>
      <c r="X63" s="144" t="s">
        <v>156</v>
      </c>
      <c r="Y63" s="553"/>
      <c r="Z63" s="305" t="s">
        <v>157</v>
      </c>
      <c r="AA63" s="553"/>
      <c r="AB63" s="144" t="s">
        <v>156</v>
      </c>
      <c r="AC63" s="553"/>
      <c r="AD63" s="144" t="s">
        <v>158</v>
      </c>
      <c r="AE63" s="532" t="s">
        <v>159</v>
      </c>
      <c r="AF63" s="533" t="str">
        <f t="shared" si="1"/>
        <v/>
      </c>
      <c r="AG63" s="534" t="s">
        <v>160</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155</v>
      </c>
      <c r="W64" s="553"/>
      <c r="X64" s="144" t="s">
        <v>156</v>
      </c>
      <c r="Y64" s="553"/>
      <c r="Z64" s="305" t="s">
        <v>157</v>
      </c>
      <c r="AA64" s="553"/>
      <c r="AB64" s="144" t="s">
        <v>156</v>
      </c>
      <c r="AC64" s="553"/>
      <c r="AD64" s="144" t="s">
        <v>158</v>
      </c>
      <c r="AE64" s="532" t="s">
        <v>159</v>
      </c>
      <c r="AF64" s="533" t="str">
        <f t="shared" si="1"/>
        <v/>
      </c>
      <c r="AG64" s="534" t="s">
        <v>160</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155</v>
      </c>
      <c r="W65" s="553"/>
      <c r="X65" s="144" t="s">
        <v>156</v>
      </c>
      <c r="Y65" s="553"/>
      <c r="Z65" s="305" t="s">
        <v>157</v>
      </c>
      <c r="AA65" s="553"/>
      <c r="AB65" s="144" t="s">
        <v>156</v>
      </c>
      <c r="AC65" s="553"/>
      <c r="AD65" s="144" t="s">
        <v>158</v>
      </c>
      <c r="AE65" s="532" t="s">
        <v>159</v>
      </c>
      <c r="AF65" s="533" t="str">
        <f t="shared" si="1"/>
        <v/>
      </c>
      <c r="AG65" s="534" t="s">
        <v>160</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155</v>
      </c>
      <c r="W66" s="553"/>
      <c r="X66" s="144" t="s">
        <v>156</v>
      </c>
      <c r="Y66" s="553"/>
      <c r="Z66" s="305" t="s">
        <v>157</v>
      </c>
      <c r="AA66" s="553"/>
      <c r="AB66" s="144" t="s">
        <v>156</v>
      </c>
      <c r="AC66" s="553"/>
      <c r="AD66" s="144" t="s">
        <v>158</v>
      </c>
      <c r="AE66" s="532" t="s">
        <v>159</v>
      </c>
      <c r="AF66" s="533" t="str">
        <f t="shared" si="1"/>
        <v/>
      </c>
      <c r="AG66" s="534" t="s">
        <v>160</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155</v>
      </c>
      <c r="W67" s="553"/>
      <c r="X67" s="144" t="s">
        <v>156</v>
      </c>
      <c r="Y67" s="553"/>
      <c r="Z67" s="305" t="s">
        <v>157</v>
      </c>
      <c r="AA67" s="553"/>
      <c r="AB67" s="144" t="s">
        <v>156</v>
      </c>
      <c r="AC67" s="553"/>
      <c r="AD67" s="144" t="s">
        <v>158</v>
      </c>
      <c r="AE67" s="532" t="s">
        <v>159</v>
      </c>
      <c r="AF67" s="533" t="str">
        <f t="shared" si="1"/>
        <v/>
      </c>
      <c r="AG67" s="534" t="s">
        <v>160</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155</v>
      </c>
      <c r="W68" s="553"/>
      <c r="X68" s="144" t="s">
        <v>156</v>
      </c>
      <c r="Y68" s="553"/>
      <c r="Z68" s="305" t="s">
        <v>157</v>
      </c>
      <c r="AA68" s="553"/>
      <c r="AB68" s="144" t="s">
        <v>156</v>
      </c>
      <c r="AC68" s="553"/>
      <c r="AD68" s="144" t="s">
        <v>158</v>
      </c>
      <c r="AE68" s="532" t="s">
        <v>159</v>
      </c>
      <c r="AF68" s="533" t="str">
        <f t="shared" si="1"/>
        <v/>
      </c>
      <c r="AG68" s="534" t="s">
        <v>160</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155</v>
      </c>
      <c r="W69" s="553"/>
      <c r="X69" s="144" t="s">
        <v>156</v>
      </c>
      <c r="Y69" s="553"/>
      <c r="Z69" s="305" t="s">
        <v>157</v>
      </c>
      <c r="AA69" s="553"/>
      <c r="AB69" s="144" t="s">
        <v>156</v>
      </c>
      <c r="AC69" s="553"/>
      <c r="AD69" s="144" t="s">
        <v>158</v>
      </c>
      <c r="AE69" s="532" t="s">
        <v>159</v>
      </c>
      <c r="AF69" s="533" t="str">
        <f t="shared" si="1"/>
        <v/>
      </c>
      <c r="AG69" s="534" t="s">
        <v>160</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155</v>
      </c>
      <c r="W70" s="553"/>
      <c r="X70" s="144" t="s">
        <v>156</v>
      </c>
      <c r="Y70" s="553"/>
      <c r="Z70" s="305" t="s">
        <v>157</v>
      </c>
      <c r="AA70" s="553"/>
      <c r="AB70" s="144" t="s">
        <v>156</v>
      </c>
      <c r="AC70" s="553"/>
      <c r="AD70" s="144" t="s">
        <v>158</v>
      </c>
      <c r="AE70" s="532" t="s">
        <v>159</v>
      </c>
      <c r="AF70" s="533" t="str">
        <f t="shared" si="1"/>
        <v/>
      </c>
      <c r="AG70" s="534" t="s">
        <v>160</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155</v>
      </c>
      <c r="W71" s="553"/>
      <c r="X71" s="144" t="s">
        <v>156</v>
      </c>
      <c r="Y71" s="553"/>
      <c r="Z71" s="305" t="s">
        <v>157</v>
      </c>
      <c r="AA71" s="553"/>
      <c r="AB71" s="144" t="s">
        <v>156</v>
      </c>
      <c r="AC71" s="553"/>
      <c r="AD71" s="144" t="s">
        <v>158</v>
      </c>
      <c r="AE71" s="532" t="s">
        <v>159</v>
      </c>
      <c r="AF71" s="533" t="str">
        <f t="shared" si="1"/>
        <v/>
      </c>
      <c r="AG71" s="534" t="s">
        <v>160</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155</v>
      </c>
      <c r="W72" s="553"/>
      <c r="X72" s="144" t="s">
        <v>156</v>
      </c>
      <c r="Y72" s="553"/>
      <c r="Z72" s="305" t="s">
        <v>157</v>
      </c>
      <c r="AA72" s="553"/>
      <c r="AB72" s="144" t="s">
        <v>156</v>
      </c>
      <c r="AC72" s="553"/>
      <c r="AD72" s="144" t="s">
        <v>158</v>
      </c>
      <c r="AE72" s="532" t="s">
        <v>159</v>
      </c>
      <c r="AF72" s="533" t="str">
        <f t="shared" si="1"/>
        <v/>
      </c>
      <c r="AG72" s="534" t="s">
        <v>160</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155</v>
      </c>
      <c r="W73" s="553"/>
      <c r="X73" s="144" t="s">
        <v>156</v>
      </c>
      <c r="Y73" s="553"/>
      <c r="Z73" s="305" t="s">
        <v>157</v>
      </c>
      <c r="AA73" s="553"/>
      <c r="AB73" s="144" t="s">
        <v>156</v>
      </c>
      <c r="AC73" s="553"/>
      <c r="AD73" s="144" t="s">
        <v>158</v>
      </c>
      <c r="AE73" s="532" t="s">
        <v>159</v>
      </c>
      <c r="AF73" s="533" t="str">
        <f t="shared" si="1"/>
        <v/>
      </c>
      <c r="AG73" s="534" t="s">
        <v>160</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155</v>
      </c>
      <c r="W74" s="553"/>
      <c r="X74" s="144" t="s">
        <v>156</v>
      </c>
      <c r="Y74" s="553"/>
      <c r="Z74" s="305" t="s">
        <v>157</v>
      </c>
      <c r="AA74" s="553"/>
      <c r="AB74" s="144" t="s">
        <v>156</v>
      </c>
      <c r="AC74" s="553"/>
      <c r="AD74" s="144" t="s">
        <v>158</v>
      </c>
      <c r="AE74" s="532" t="s">
        <v>159</v>
      </c>
      <c r="AF74" s="533" t="str">
        <f t="shared" si="1"/>
        <v/>
      </c>
      <c r="AG74" s="534" t="s">
        <v>160</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155</v>
      </c>
      <c r="W75" s="553"/>
      <c r="X75" s="144" t="s">
        <v>156</v>
      </c>
      <c r="Y75" s="553"/>
      <c r="Z75" s="305" t="s">
        <v>157</v>
      </c>
      <c r="AA75" s="553"/>
      <c r="AB75" s="144" t="s">
        <v>156</v>
      </c>
      <c r="AC75" s="553"/>
      <c r="AD75" s="144" t="s">
        <v>158</v>
      </c>
      <c r="AE75" s="532" t="s">
        <v>159</v>
      </c>
      <c r="AF75" s="533" t="str">
        <f t="shared" si="1"/>
        <v/>
      </c>
      <c r="AG75" s="534" t="s">
        <v>160</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155</v>
      </c>
      <c r="W76" s="553"/>
      <c r="X76" s="144" t="s">
        <v>156</v>
      </c>
      <c r="Y76" s="553"/>
      <c r="Z76" s="305" t="s">
        <v>157</v>
      </c>
      <c r="AA76" s="553"/>
      <c r="AB76" s="144" t="s">
        <v>156</v>
      </c>
      <c r="AC76" s="553"/>
      <c r="AD76" s="144" t="s">
        <v>158</v>
      </c>
      <c r="AE76" s="532" t="s">
        <v>159</v>
      </c>
      <c r="AF76" s="533" t="str">
        <f t="shared" si="1"/>
        <v/>
      </c>
      <c r="AG76" s="534" t="s">
        <v>160</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155</v>
      </c>
      <c r="W77" s="553"/>
      <c r="X77" s="144" t="s">
        <v>156</v>
      </c>
      <c r="Y77" s="553"/>
      <c r="Z77" s="305" t="s">
        <v>157</v>
      </c>
      <c r="AA77" s="553"/>
      <c r="AB77" s="144" t="s">
        <v>156</v>
      </c>
      <c r="AC77" s="553"/>
      <c r="AD77" s="144" t="s">
        <v>158</v>
      </c>
      <c r="AE77" s="532" t="s">
        <v>159</v>
      </c>
      <c r="AF77" s="533" t="str">
        <f t="shared" ref="AF77:AF111" si="7">IF(AND(W77&gt;=1,Y77&gt;=1,AA77&gt;=1,AC77&gt;=1),(AA77*12+AC77)-(W77*12+Y77)+1,"")</f>
        <v/>
      </c>
      <c r="AG77" s="534" t="s">
        <v>160</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155</v>
      </c>
      <c r="W78" s="553"/>
      <c r="X78" s="144" t="s">
        <v>156</v>
      </c>
      <c r="Y78" s="553"/>
      <c r="Z78" s="305" t="s">
        <v>157</v>
      </c>
      <c r="AA78" s="553"/>
      <c r="AB78" s="144" t="s">
        <v>156</v>
      </c>
      <c r="AC78" s="553"/>
      <c r="AD78" s="144" t="s">
        <v>158</v>
      </c>
      <c r="AE78" s="532" t="s">
        <v>159</v>
      </c>
      <c r="AF78" s="533" t="str">
        <f t="shared" si="7"/>
        <v/>
      </c>
      <c r="AG78" s="534" t="s">
        <v>160</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155</v>
      </c>
      <c r="W79" s="553"/>
      <c r="X79" s="144" t="s">
        <v>156</v>
      </c>
      <c r="Y79" s="553"/>
      <c r="Z79" s="305" t="s">
        <v>157</v>
      </c>
      <c r="AA79" s="553"/>
      <c r="AB79" s="144" t="s">
        <v>156</v>
      </c>
      <c r="AC79" s="553"/>
      <c r="AD79" s="144" t="s">
        <v>158</v>
      </c>
      <c r="AE79" s="532" t="s">
        <v>159</v>
      </c>
      <c r="AF79" s="533" t="str">
        <f t="shared" si="7"/>
        <v/>
      </c>
      <c r="AG79" s="534" t="s">
        <v>160</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155</v>
      </c>
      <c r="W80" s="553"/>
      <c r="X80" s="144" t="s">
        <v>156</v>
      </c>
      <c r="Y80" s="553"/>
      <c r="Z80" s="305" t="s">
        <v>157</v>
      </c>
      <c r="AA80" s="553"/>
      <c r="AB80" s="144" t="s">
        <v>156</v>
      </c>
      <c r="AC80" s="553"/>
      <c r="AD80" s="144" t="s">
        <v>158</v>
      </c>
      <c r="AE80" s="532" t="s">
        <v>159</v>
      </c>
      <c r="AF80" s="533" t="str">
        <f t="shared" si="7"/>
        <v/>
      </c>
      <c r="AG80" s="534" t="s">
        <v>160</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155</v>
      </c>
      <c r="W81" s="553"/>
      <c r="X81" s="144" t="s">
        <v>156</v>
      </c>
      <c r="Y81" s="553"/>
      <c r="Z81" s="305" t="s">
        <v>157</v>
      </c>
      <c r="AA81" s="553"/>
      <c r="AB81" s="144" t="s">
        <v>156</v>
      </c>
      <c r="AC81" s="553"/>
      <c r="AD81" s="144" t="s">
        <v>158</v>
      </c>
      <c r="AE81" s="532" t="s">
        <v>159</v>
      </c>
      <c r="AF81" s="533" t="str">
        <f t="shared" si="7"/>
        <v/>
      </c>
      <c r="AG81" s="534" t="s">
        <v>160</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155</v>
      </c>
      <c r="W82" s="553"/>
      <c r="X82" s="144" t="s">
        <v>156</v>
      </c>
      <c r="Y82" s="553"/>
      <c r="Z82" s="305" t="s">
        <v>157</v>
      </c>
      <c r="AA82" s="553"/>
      <c r="AB82" s="144" t="s">
        <v>156</v>
      </c>
      <c r="AC82" s="553"/>
      <c r="AD82" s="144" t="s">
        <v>158</v>
      </c>
      <c r="AE82" s="532" t="s">
        <v>159</v>
      </c>
      <c r="AF82" s="533" t="str">
        <f t="shared" si="7"/>
        <v/>
      </c>
      <c r="AG82" s="534" t="s">
        <v>160</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155</v>
      </c>
      <c r="W83" s="553"/>
      <c r="X83" s="144" t="s">
        <v>156</v>
      </c>
      <c r="Y83" s="553"/>
      <c r="Z83" s="305" t="s">
        <v>157</v>
      </c>
      <c r="AA83" s="553"/>
      <c r="AB83" s="144" t="s">
        <v>156</v>
      </c>
      <c r="AC83" s="553"/>
      <c r="AD83" s="144" t="s">
        <v>158</v>
      </c>
      <c r="AE83" s="532" t="s">
        <v>159</v>
      </c>
      <c r="AF83" s="533" t="str">
        <f t="shared" si="7"/>
        <v/>
      </c>
      <c r="AG83" s="534" t="s">
        <v>160</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155</v>
      </c>
      <c r="W84" s="553"/>
      <c r="X84" s="144" t="s">
        <v>156</v>
      </c>
      <c r="Y84" s="553"/>
      <c r="Z84" s="305" t="s">
        <v>157</v>
      </c>
      <c r="AA84" s="553"/>
      <c r="AB84" s="144" t="s">
        <v>156</v>
      </c>
      <c r="AC84" s="553"/>
      <c r="AD84" s="144" t="s">
        <v>158</v>
      </c>
      <c r="AE84" s="532" t="s">
        <v>159</v>
      </c>
      <c r="AF84" s="533" t="str">
        <f t="shared" si="7"/>
        <v/>
      </c>
      <c r="AG84" s="534" t="s">
        <v>160</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155</v>
      </c>
      <c r="W85" s="553"/>
      <c r="X85" s="144" t="s">
        <v>156</v>
      </c>
      <c r="Y85" s="553"/>
      <c r="Z85" s="305" t="s">
        <v>157</v>
      </c>
      <c r="AA85" s="553"/>
      <c r="AB85" s="144" t="s">
        <v>156</v>
      </c>
      <c r="AC85" s="553"/>
      <c r="AD85" s="144" t="s">
        <v>158</v>
      </c>
      <c r="AE85" s="532" t="s">
        <v>159</v>
      </c>
      <c r="AF85" s="533" t="str">
        <f t="shared" si="7"/>
        <v/>
      </c>
      <c r="AG85" s="534" t="s">
        <v>160</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155</v>
      </c>
      <c r="W86" s="553"/>
      <c r="X86" s="144" t="s">
        <v>156</v>
      </c>
      <c r="Y86" s="553"/>
      <c r="Z86" s="305" t="s">
        <v>157</v>
      </c>
      <c r="AA86" s="553"/>
      <c r="AB86" s="144" t="s">
        <v>156</v>
      </c>
      <c r="AC86" s="553"/>
      <c r="AD86" s="144" t="s">
        <v>158</v>
      </c>
      <c r="AE86" s="532" t="s">
        <v>159</v>
      </c>
      <c r="AF86" s="533" t="str">
        <f t="shared" si="7"/>
        <v/>
      </c>
      <c r="AG86" s="534" t="s">
        <v>160</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155</v>
      </c>
      <c r="W87" s="553"/>
      <c r="X87" s="144" t="s">
        <v>156</v>
      </c>
      <c r="Y87" s="553"/>
      <c r="Z87" s="305" t="s">
        <v>157</v>
      </c>
      <c r="AA87" s="553"/>
      <c r="AB87" s="144" t="s">
        <v>156</v>
      </c>
      <c r="AC87" s="553"/>
      <c r="AD87" s="144" t="s">
        <v>158</v>
      </c>
      <c r="AE87" s="532" t="s">
        <v>159</v>
      </c>
      <c r="AF87" s="533" t="str">
        <f t="shared" si="7"/>
        <v/>
      </c>
      <c r="AG87" s="534" t="s">
        <v>160</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155</v>
      </c>
      <c r="W88" s="553"/>
      <c r="X88" s="144" t="s">
        <v>156</v>
      </c>
      <c r="Y88" s="553"/>
      <c r="Z88" s="305" t="s">
        <v>157</v>
      </c>
      <c r="AA88" s="553"/>
      <c r="AB88" s="144" t="s">
        <v>156</v>
      </c>
      <c r="AC88" s="553"/>
      <c r="AD88" s="144" t="s">
        <v>158</v>
      </c>
      <c r="AE88" s="532" t="s">
        <v>159</v>
      </c>
      <c r="AF88" s="533" t="str">
        <f t="shared" si="7"/>
        <v/>
      </c>
      <c r="AG88" s="534" t="s">
        <v>160</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155</v>
      </c>
      <c r="W89" s="553"/>
      <c r="X89" s="144" t="s">
        <v>156</v>
      </c>
      <c r="Y89" s="553"/>
      <c r="Z89" s="305" t="s">
        <v>157</v>
      </c>
      <c r="AA89" s="553"/>
      <c r="AB89" s="144" t="s">
        <v>156</v>
      </c>
      <c r="AC89" s="553"/>
      <c r="AD89" s="144" t="s">
        <v>158</v>
      </c>
      <c r="AE89" s="532" t="s">
        <v>159</v>
      </c>
      <c r="AF89" s="533" t="str">
        <f t="shared" si="7"/>
        <v/>
      </c>
      <c r="AG89" s="534" t="s">
        <v>160</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155</v>
      </c>
      <c r="W90" s="553"/>
      <c r="X90" s="144" t="s">
        <v>156</v>
      </c>
      <c r="Y90" s="553"/>
      <c r="Z90" s="305" t="s">
        <v>157</v>
      </c>
      <c r="AA90" s="553"/>
      <c r="AB90" s="144" t="s">
        <v>156</v>
      </c>
      <c r="AC90" s="553"/>
      <c r="AD90" s="144" t="s">
        <v>158</v>
      </c>
      <c r="AE90" s="532" t="s">
        <v>159</v>
      </c>
      <c r="AF90" s="533" t="str">
        <f t="shared" si="7"/>
        <v/>
      </c>
      <c r="AG90" s="534" t="s">
        <v>160</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155</v>
      </c>
      <c r="W91" s="553"/>
      <c r="X91" s="144" t="s">
        <v>156</v>
      </c>
      <c r="Y91" s="553"/>
      <c r="Z91" s="305" t="s">
        <v>157</v>
      </c>
      <c r="AA91" s="553"/>
      <c r="AB91" s="144" t="s">
        <v>156</v>
      </c>
      <c r="AC91" s="553"/>
      <c r="AD91" s="144" t="s">
        <v>158</v>
      </c>
      <c r="AE91" s="532" t="s">
        <v>159</v>
      </c>
      <c r="AF91" s="533" t="str">
        <f t="shared" si="7"/>
        <v/>
      </c>
      <c r="AG91" s="534" t="s">
        <v>160</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155</v>
      </c>
      <c r="W92" s="553"/>
      <c r="X92" s="144" t="s">
        <v>156</v>
      </c>
      <c r="Y92" s="553"/>
      <c r="Z92" s="305" t="s">
        <v>157</v>
      </c>
      <c r="AA92" s="553"/>
      <c r="AB92" s="144" t="s">
        <v>156</v>
      </c>
      <c r="AC92" s="553"/>
      <c r="AD92" s="144" t="s">
        <v>158</v>
      </c>
      <c r="AE92" s="532" t="s">
        <v>159</v>
      </c>
      <c r="AF92" s="533" t="str">
        <f t="shared" si="7"/>
        <v/>
      </c>
      <c r="AG92" s="534" t="s">
        <v>160</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155</v>
      </c>
      <c r="W93" s="553"/>
      <c r="X93" s="144" t="s">
        <v>156</v>
      </c>
      <c r="Y93" s="553"/>
      <c r="Z93" s="305" t="s">
        <v>157</v>
      </c>
      <c r="AA93" s="553"/>
      <c r="AB93" s="144" t="s">
        <v>156</v>
      </c>
      <c r="AC93" s="553"/>
      <c r="AD93" s="144" t="s">
        <v>158</v>
      </c>
      <c r="AE93" s="532" t="s">
        <v>159</v>
      </c>
      <c r="AF93" s="533" t="str">
        <f t="shared" si="7"/>
        <v/>
      </c>
      <c r="AG93" s="534" t="s">
        <v>160</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155</v>
      </c>
      <c r="W94" s="553"/>
      <c r="X94" s="144" t="s">
        <v>156</v>
      </c>
      <c r="Y94" s="553"/>
      <c r="Z94" s="305" t="s">
        <v>157</v>
      </c>
      <c r="AA94" s="553"/>
      <c r="AB94" s="144" t="s">
        <v>156</v>
      </c>
      <c r="AC94" s="553"/>
      <c r="AD94" s="144" t="s">
        <v>158</v>
      </c>
      <c r="AE94" s="532" t="s">
        <v>159</v>
      </c>
      <c r="AF94" s="533" t="str">
        <f t="shared" si="7"/>
        <v/>
      </c>
      <c r="AG94" s="534" t="s">
        <v>160</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155</v>
      </c>
      <c r="W95" s="553"/>
      <c r="X95" s="144" t="s">
        <v>156</v>
      </c>
      <c r="Y95" s="553"/>
      <c r="Z95" s="305" t="s">
        <v>157</v>
      </c>
      <c r="AA95" s="553"/>
      <c r="AB95" s="144" t="s">
        <v>156</v>
      </c>
      <c r="AC95" s="553"/>
      <c r="AD95" s="144" t="s">
        <v>158</v>
      </c>
      <c r="AE95" s="532" t="s">
        <v>159</v>
      </c>
      <c r="AF95" s="533" t="str">
        <f t="shared" si="7"/>
        <v/>
      </c>
      <c r="AG95" s="534" t="s">
        <v>160</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155</v>
      </c>
      <c r="W96" s="553"/>
      <c r="X96" s="144" t="s">
        <v>156</v>
      </c>
      <c r="Y96" s="553"/>
      <c r="Z96" s="305" t="s">
        <v>157</v>
      </c>
      <c r="AA96" s="553"/>
      <c r="AB96" s="144" t="s">
        <v>156</v>
      </c>
      <c r="AC96" s="553"/>
      <c r="AD96" s="144" t="s">
        <v>158</v>
      </c>
      <c r="AE96" s="532" t="s">
        <v>159</v>
      </c>
      <c r="AF96" s="533" t="str">
        <f t="shared" si="7"/>
        <v/>
      </c>
      <c r="AG96" s="534" t="s">
        <v>160</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155</v>
      </c>
      <c r="W97" s="553"/>
      <c r="X97" s="144" t="s">
        <v>156</v>
      </c>
      <c r="Y97" s="553"/>
      <c r="Z97" s="305" t="s">
        <v>157</v>
      </c>
      <c r="AA97" s="553"/>
      <c r="AB97" s="144" t="s">
        <v>156</v>
      </c>
      <c r="AC97" s="553"/>
      <c r="AD97" s="144" t="s">
        <v>158</v>
      </c>
      <c r="AE97" s="532" t="s">
        <v>159</v>
      </c>
      <c r="AF97" s="533" t="str">
        <f t="shared" si="7"/>
        <v/>
      </c>
      <c r="AG97" s="534" t="s">
        <v>160</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155</v>
      </c>
      <c r="W98" s="553"/>
      <c r="X98" s="144" t="s">
        <v>156</v>
      </c>
      <c r="Y98" s="553"/>
      <c r="Z98" s="305" t="s">
        <v>157</v>
      </c>
      <c r="AA98" s="553"/>
      <c r="AB98" s="144" t="s">
        <v>156</v>
      </c>
      <c r="AC98" s="553"/>
      <c r="AD98" s="144" t="s">
        <v>158</v>
      </c>
      <c r="AE98" s="532" t="s">
        <v>159</v>
      </c>
      <c r="AF98" s="533" t="str">
        <f t="shared" si="7"/>
        <v/>
      </c>
      <c r="AG98" s="534" t="s">
        <v>160</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155</v>
      </c>
      <c r="W99" s="553"/>
      <c r="X99" s="144" t="s">
        <v>156</v>
      </c>
      <c r="Y99" s="553"/>
      <c r="Z99" s="305" t="s">
        <v>157</v>
      </c>
      <c r="AA99" s="553"/>
      <c r="AB99" s="144" t="s">
        <v>156</v>
      </c>
      <c r="AC99" s="553"/>
      <c r="AD99" s="144" t="s">
        <v>158</v>
      </c>
      <c r="AE99" s="532" t="s">
        <v>159</v>
      </c>
      <c r="AF99" s="533" t="str">
        <f t="shared" si="7"/>
        <v/>
      </c>
      <c r="AG99" s="534" t="s">
        <v>160</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155</v>
      </c>
      <c r="W100" s="553"/>
      <c r="X100" s="144" t="s">
        <v>156</v>
      </c>
      <c r="Y100" s="553"/>
      <c r="Z100" s="305" t="s">
        <v>157</v>
      </c>
      <c r="AA100" s="553"/>
      <c r="AB100" s="144" t="s">
        <v>156</v>
      </c>
      <c r="AC100" s="553"/>
      <c r="AD100" s="144" t="s">
        <v>158</v>
      </c>
      <c r="AE100" s="532" t="s">
        <v>159</v>
      </c>
      <c r="AF100" s="533" t="str">
        <f t="shared" si="7"/>
        <v/>
      </c>
      <c r="AG100" s="534" t="s">
        <v>160</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155</v>
      </c>
      <c r="W101" s="553"/>
      <c r="X101" s="144" t="s">
        <v>156</v>
      </c>
      <c r="Y101" s="553"/>
      <c r="Z101" s="305" t="s">
        <v>157</v>
      </c>
      <c r="AA101" s="553"/>
      <c r="AB101" s="144" t="s">
        <v>156</v>
      </c>
      <c r="AC101" s="553"/>
      <c r="AD101" s="144" t="s">
        <v>158</v>
      </c>
      <c r="AE101" s="532" t="s">
        <v>159</v>
      </c>
      <c r="AF101" s="533" t="str">
        <f t="shared" si="7"/>
        <v/>
      </c>
      <c r="AG101" s="534" t="s">
        <v>160</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155</v>
      </c>
      <c r="W102" s="553"/>
      <c r="X102" s="144" t="s">
        <v>156</v>
      </c>
      <c r="Y102" s="553"/>
      <c r="Z102" s="305" t="s">
        <v>157</v>
      </c>
      <c r="AA102" s="553"/>
      <c r="AB102" s="144" t="s">
        <v>156</v>
      </c>
      <c r="AC102" s="553"/>
      <c r="AD102" s="144" t="s">
        <v>158</v>
      </c>
      <c r="AE102" s="532" t="s">
        <v>159</v>
      </c>
      <c r="AF102" s="533" t="str">
        <f t="shared" si="7"/>
        <v/>
      </c>
      <c r="AG102" s="534" t="s">
        <v>160</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155</v>
      </c>
      <c r="W103" s="553"/>
      <c r="X103" s="144" t="s">
        <v>156</v>
      </c>
      <c r="Y103" s="553"/>
      <c r="Z103" s="305" t="s">
        <v>157</v>
      </c>
      <c r="AA103" s="553"/>
      <c r="AB103" s="144" t="s">
        <v>156</v>
      </c>
      <c r="AC103" s="553"/>
      <c r="AD103" s="144" t="s">
        <v>158</v>
      </c>
      <c r="AE103" s="532" t="s">
        <v>159</v>
      </c>
      <c r="AF103" s="533" t="str">
        <f t="shared" si="7"/>
        <v/>
      </c>
      <c r="AG103" s="534" t="s">
        <v>160</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155</v>
      </c>
      <c r="W104" s="553"/>
      <c r="X104" s="144" t="s">
        <v>156</v>
      </c>
      <c r="Y104" s="553"/>
      <c r="Z104" s="305" t="s">
        <v>157</v>
      </c>
      <c r="AA104" s="553"/>
      <c r="AB104" s="144" t="s">
        <v>156</v>
      </c>
      <c r="AC104" s="553"/>
      <c r="AD104" s="144" t="s">
        <v>158</v>
      </c>
      <c r="AE104" s="532" t="s">
        <v>159</v>
      </c>
      <c r="AF104" s="533" t="str">
        <f t="shared" si="7"/>
        <v/>
      </c>
      <c r="AG104" s="534" t="s">
        <v>160</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155</v>
      </c>
      <c r="W105" s="553"/>
      <c r="X105" s="144" t="s">
        <v>156</v>
      </c>
      <c r="Y105" s="553"/>
      <c r="Z105" s="305" t="s">
        <v>157</v>
      </c>
      <c r="AA105" s="553"/>
      <c r="AB105" s="144" t="s">
        <v>156</v>
      </c>
      <c r="AC105" s="553"/>
      <c r="AD105" s="144" t="s">
        <v>158</v>
      </c>
      <c r="AE105" s="532" t="s">
        <v>159</v>
      </c>
      <c r="AF105" s="533" t="str">
        <f t="shared" si="7"/>
        <v/>
      </c>
      <c r="AG105" s="534" t="s">
        <v>160</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155</v>
      </c>
      <c r="W106" s="553"/>
      <c r="X106" s="144" t="s">
        <v>156</v>
      </c>
      <c r="Y106" s="553"/>
      <c r="Z106" s="305" t="s">
        <v>157</v>
      </c>
      <c r="AA106" s="553"/>
      <c r="AB106" s="144" t="s">
        <v>156</v>
      </c>
      <c r="AC106" s="553"/>
      <c r="AD106" s="144" t="s">
        <v>158</v>
      </c>
      <c r="AE106" s="532" t="s">
        <v>159</v>
      </c>
      <c r="AF106" s="533" t="str">
        <f t="shared" si="7"/>
        <v/>
      </c>
      <c r="AG106" s="534" t="s">
        <v>160</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155</v>
      </c>
      <c r="W107" s="553"/>
      <c r="X107" s="144" t="s">
        <v>156</v>
      </c>
      <c r="Y107" s="553"/>
      <c r="Z107" s="305" t="s">
        <v>157</v>
      </c>
      <c r="AA107" s="553"/>
      <c r="AB107" s="144" t="s">
        <v>156</v>
      </c>
      <c r="AC107" s="553"/>
      <c r="AD107" s="144" t="s">
        <v>158</v>
      </c>
      <c r="AE107" s="532" t="s">
        <v>159</v>
      </c>
      <c r="AF107" s="533" t="str">
        <f t="shared" si="7"/>
        <v/>
      </c>
      <c r="AG107" s="534" t="s">
        <v>160</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155</v>
      </c>
      <c r="W108" s="553"/>
      <c r="X108" s="144" t="s">
        <v>156</v>
      </c>
      <c r="Y108" s="553"/>
      <c r="Z108" s="305" t="s">
        <v>157</v>
      </c>
      <c r="AA108" s="553"/>
      <c r="AB108" s="144" t="s">
        <v>156</v>
      </c>
      <c r="AC108" s="553"/>
      <c r="AD108" s="144" t="s">
        <v>158</v>
      </c>
      <c r="AE108" s="532" t="s">
        <v>159</v>
      </c>
      <c r="AF108" s="533" t="str">
        <f t="shared" si="7"/>
        <v/>
      </c>
      <c r="AG108" s="534" t="s">
        <v>160</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155</v>
      </c>
      <c r="W109" s="553"/>
      <c r="X109" s="144" t="s">
        <v>156</v>
      </c>
      <c r="Y109" s="553"/>
      <c r="Z109" s="305" t="s">
        <v>157</v>
      </c>
      <c r="AA109" s="553"/>
      <c r="AB109" s="144" t="s">
        <v>156</v>
      </c>
      <c r="AC109" s="553"/>
      <c r="AD109" s="144" t="s">
        <v>158</v>
      </c>
      <c r="AE109" s="532" t="s">
        <v>159</v>
      </c>
      <c r="AF109" s="533" t="str">
        <f t="shared" si="7"/>
        <v/>
      </c>
      <c r="AG109" s="534" t="s">
        <v>160</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155</v>
      </c>
      <c r="W110" s="553"/>
      <c r="X110" s="144" t="s">
        <v>156</v>
      </c>
      <c r="Y110" s="553"/>
      <c r="Z110" s="305" t="s">
        <v>157</v>
      </c>
      <c r="AA110" s="553"/>
      <c r="AB110" s="144" t="s">
        <v>156</v>
      </c>
      <c r="AC110" s="553"/>
      <c r="AD110" s="144" t="s">
        <v>158</v>
      </c>
      <c r="AE110" s="532" t="s">
        <v>159</v>
      </c>
      <c r="AF110" s="533" t="str">
        <f t="shared" si="7"/>
        <v/>
      </c>
      <c r="AG110" s="534" t="s">
        <v>160</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155</v>
      </c>
      <c r="W111" s="558"/>
      <c r="X111" s="559" t="s">
        <v>156</v>
      </c>
      <c r="Y111" s="558"/>
      <c r="Z111" s="560" t="s">
        <v>157</v>
      </c>
      <c r="AA111" s="558"/>
      <c r="AB111" s="559" t="s">
        <v>156</v>
      </c>
      <c r="AC111" s="558"/>
      <c r="AD111" s="559" t="s">
        <v>158</v>
      </c>
      <c r="AE111" s="561" t="s">
        <v>159</v>
      </c>
      <c r="AF111" s="562" t="str">
        <f t="shared" si="7"/>
        <v/>
      </c>
      <c r="AG111" s="563" t="s">
        <v>160</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7"/>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471</v>
      </c>
    </row>
    <row r="2" spans="1:15" ht="27.75" customHeight="1">
      <c r="A2" s="1132" t="s">
        <v>255</v>
      </c>
      <c r="B2" s="1133"/>
      <c r="C2" s="1137" t="s">
        <v>256</v>
      </c>
      <c r="D2" s="1137"/>
      <c r="E2" s="1137"/>
      <c r="F2" s="1129" t="s">
        <v>257</v>
      </c>
      <c r="G2" s="1130"/>
      <c r="H2" s="1130"/>
      <c r="I2" s="1131"/>
      <c r="M2" s="1120" t="s">
        <v>255</v>
      </c>
      <c r="N2" s="1121"/>
      <c r="O2" s="1126" t="s">
        <v>470</v>
      </c>
    </row>
    <row r="3" spans="1:15" ht="39" customHeight="1">
      <c r="A3" s="1134"/>
      <c r="B3" s="1123"/>
      <c r="C3" s="1138" t="s">
        <v>280</v>
      </c>
      <c r="D3" s="1138"/>
      <c r="E3" s="1138"/>
      <c r="F3" s="1139" t="s">
        <v>258</v>
      </c>
      <c r="G3" s="1135"/>
      <c r="H3" s="1135"/>
      <c r="I3" s="41" t="s">
        <v>259</v>
      </c>
      <c r="M3" s="1122"/>
      <c r="N3" s="1123"/>
      <c r="O3" s="1127"/>
    </row>
    <row r="4" spans="1:15" ht="18" customHeight="1" thickBot="1">
      <c r="A4" s="1135"/>
      <c r="B4" s="1136"/>
      <c r="C4" s="41" t="s">
        <v>65</v>
      </c>
      <c r="D4" s="41" t="s">
        <v>66</v>
      </c>
      <c r="E4" s="41" t="s">
        <v>67</v>
      </c>
      <c r="F4" s="41" t="s">
        <v>21</v>
      </c>
      <c r="G4" s="46" t="s">
        <v>22</v>
      </c>
      <c r="H4" s="46" t="s">
        <v>326</v>
      </c>
      <c r="I4" s="41" t="s">
        <v>21</v>
      </c>
      <c r="K4" s="583" t="s">
        <v>369</v>
      </c>
      <c r="M4" s="1124"/>
      <c r="N4" s="1125"/>
      <c r="O4" s="1128"/>
    </row>
    <row r="5" spans="1:15" ht="16.899999999999999" customHeight="1">
      <c r="A5" s="47" t="s">
        <v>260</v>
      </c>
      <c r="B5" s="48"/>
      <c r="C5" s="49">
        <v>0.27400000000000002</v>
      </c>
      <c r="D5" s="49">
        <v>0.2</v>
      </c>
      <c r="E5" s="49">
        <v>0.111</v>
      </c>
      <c r="F5" s="49">
        <v>7.0000000000000007E-2</v>
      </c>
      <c r="G5" s="49">
        <v>5.5E-2</v>
      </c>
      <c r="H5" s="51" t="s">
        <v>327</v>
      </c>
      <c r="I5" s="584" t="s">
        <v>261</v>
      </c>
      <c r="K5" s="5">
        <v>1</v>
      </c>
      <c r="M5" s="645" t="s">
        <v>260</v>
      </c>
      <c r="N5" s="646"/>
      <c r="O5" s="647">
        <v>3.5999999999999997E-2</v>
      </c>
    </row>
    <row r="6" spans="1:15" ht="16.899999999999999" customHeight="1">
      <c r="A6" s="47" t="s">
        <v>262</v>
      </c>
      <c r="B6" s="48"/>
      <c r="C6" s="49">
        <v>0.2</v>
      </c>
      <c r="D6" s="49">
        <v>0.14599999999999999</v>
      </c>
      <c r="E6" s="49">
        <v>8.1000000000000003E-2</v>
      </c>
      <c r="F6" s="49">
        <v>7.0000000000000007E-2</v>
      </c>
      <c r="G6" s="49">
        <v>5.5E-2</v>
      </c>
      <c r="H6" s="51" t="s">
        <v>327</v>
      </c>
      <c r="I6" s="584" t="s">
        <v>261</v>
      </c>
      <c r="K6" s="5">
        <v>2</v>
      </c>
      <c r="M6" s="648" t="s">
        <v>262</v>
      </c>
      <c r="N6" s="649"/>
      <c r="O6" s="650">
        <v>3.5999999999999997E-2</v>
      </c>
    </row>
    <row r="7" spans="1:15" ht="16.899999999999999" customHeight="1">
      <c r="A7" s="47" t="s">
        <v>357</v>
      </c>
      <c r="B7" s="48"/>
      <c r="C7" s="49">
        <v>0.27400000000000002</v>
      </c>
      <c r="D7" s="49">
        <v>0.2</v>
      </c>
      <c r="E7" s="49">
        <v>0.111</v>
      </c>
      <c r="F7" s="49">
        <v>7.0000000000000007E-2</v>
      </c>
      <c r="G7" s="49">
        <v>5.5E-2</v>
      </c>
      <c r="H7" s="51" t="s">
        <v>327</v>
      </c>
      <c r="I7" s="584" t="s">
        <v>261</v>
      </c>
      <c r="K7" s="5">
        <v>3</v>
      </c>
      <c r="M7" s="648" t="s">
        <v>357</v>
      </c>
      <c r="N7" s="649"/>
      <c r="O7" s="650">
        <v>3.5999999999999997E-2</v>
      </c>
    </row>
    <row r="8" spans="1:15" ht="16.899999999999999" customHeight="1">
      <c r="A8" s="47" t="s">
        <v>263</v>
      </c>
      <c r="B8" s="48"/>
      <c r="C8" s="49">
        <v>0.23899999999999999</v>
      </c>
      <c r="D8" s="49">
        <v>0.17499999999999999</v>
      </c>
      <c r="E8" s="49">
        <v>9.7000000000000003E-2</v>
      </c>
      <c r="F8" s="49">
        <v>7.0000000000000007E-2</v>
      </c>
      <c r="G8" s="49">
        <v>5.5E-2</v>
      </c>
      <c r="H8" s="51" t="s">
        <v>327</v>
      </c>
      <c r="I8" s="584" t="s">
        <v>261</v>
      </c>
      <c r="K8" s="5">
        <v>4</v>
      </c>
      <c r="M8" s="648" t="s">
        <v>263</v>
      </c>
      <c r="N8" s="649"/>
      <c r="O8" s="650">
        <v>3.5999999999999997E-2</v>
      </c>
    </row>
    <row r="9" spans="1:15" ht="16.899999999999999" customHeight="1">
      <c r="A9" s="47" t="s">
        <v>267</v>
      </c>
      <c r="B9" s="48"/>
      <c r="C9" s="49">
        <v>8.8999999999999996E-2</v>
      </c>
      <c r="D9" s="49">
        <v>6.5000000000000002E-2</v>
      </c>
      <c r="E9" s="49">
        <v>3.5999999999999997E-2</v>
      </c>
      <c r="F9" s="51" t="s">
        <v>359</v>
      </c>
      <c r="G9" s="51" t="s">
        <v>359</v>
      </c>
      <c r="H9" s="49">
        <v>6.0999999999999999E-2</v>
      </c>
      <c r="I9" s="584" t="s">
        <v>182</v>
      </c>
      <c r="K9" s="5">
        <v>5</v>
      </c>
      <c r="M9" s="648" t="s">
        <v>267</v>
      </c>
      <c r="N9" s="649"/>
      <c r="O9" s="650">
        <v>3.5999999999999997E-2</v>
      </c>
    </row>
    <row r="10" spans="1:15" ht="16.899999999999999" customHeight="1">
      <c r="A10" s="47" t="s">
        <v>266</v>
      </c>
      <c r="B10" s="48"/>
      <c r="C10" s="49">
        <v>4.3999999999999997E-2</v>
      </c>
      <c r="D10" s="49">
        <v>3.2000000000000001E-2</v>
      </c>
      <c r="E10" s="49">
        <v>1.7999999999999999E-2</v>
      </c>
      <c r="F10" s="49">
        <v>1.4E-2</v>
      </c>
      <c r="G10" s="49">
        <v>1.2999999999999999E-2</v>
      </c>
      <c r="H10" s="51" t="s">
        <v>327</v>
      </c>
      <c r="I10" s="584" t="s">
        <v>265</v>
      </c>
      <c r="K10" s="5">
        <v>6</v>
      </c>
      <c r="M10" s="648" t="s">
        <v>266</v>
      </c>
      <c r="N10" s="649"/>
      <c r="O10" s="650">
        <v>1.0999999999999999E-2</v>
      </c>
    </row>
    <row r="11" spans="1:15" ht="16.899999999999999" customHeight="1">
      <c r="A11" s="47" t="s">
        <v>268</v>
      </c>
      <c r="B11" s="48"/>
      <c r="C11" s="49">
        <v>8.5999999999999993E-2</v>
      </c>
      <c r="D11" s="49">
        <v>6.3E-2</v>
      </c>
      <c r="E11" s="49">
        <v>3.5000000000000003E-2</v>
      </c>
      <c r="F11" s="51" t="s">
        <v>327</v>
      </c>
      <c r="G11" s="51" t="s">
        <v>327</v>
      </c>
      <c r="H11" s="50">
        <v>2.1000000000000001E-2</v>
      </c>
      <c r="I11" s="584" t="s">
        <v>333</v>
      </c>
      <c r="K11" s="5">
        <v>7</v>
      </c>
      <c r="M11" s="648" t="s">
        <v>268</v>
      </c>
      <c r="N11" s="649"/>
      <c r="O11" s="650">
        <v>2.5999999999999999E-2</v>
      </c>
    </row>
    <row r="12" spans="1:15" ht="16.899999999999999" customHeight="1">
      <c r="A12" s="47" t="s">
        <v>358</v>
      </c>
      <c r="B12" s="48"/>
      <c r="C12" s="49">
        <v>8.5999999999999993E-2</v>
      </c>
      <c r="D12" s="49">
        <v>6.3E-2</v>
      </c>
      <c r="E12" s="49">
        <v>3.5000000000000003E-2</v>
      </c>
      <c r="F12" s="51" t="s">
        <v>327</v>
      </c>
      <c r="G12" s="51" t="s">
        <v>327</v>
      </c>
      <c r="H12" s="50">
        <v>2.1000000000000001E-2</v>
      </c>
      <c r="I12" s="584" t="s">
        <v>334</v>
      </c>
      <c r="K12" s="5">
        <v>8</v>
      </c>
      <c r="M12" s="648" t="s">
        <v>358</v>
      </c>
      <c r="N12" s="649"/>
      <c r="O12" s="650">
        <v>2.5999999999999999E-2</v>
      </c>
    </row>
    <row r="13" spans="1:15" ht="16.899999999999999" customHeight="1">
      <c r="A13" s="47" t="s">
        <v>264</v>
      </c>
      <c r="B13" s="48"/>
      <c r="C13" s="49">
        <v>6.4000000000000001E-2</v>
      </c>
      <c r="D13" s="49">
        <v>4.7E-2</v>
      </c>
      <c r="E13" s="49">
        <v>2.5999999999999999E-2</v>
      </c>
      <c r="F13" s="49">
        <v>2.1000000000000001E-2</v>
      </c>
      <c r="G13" s="49">
        <v>1.9E-2</v>
      </c>
      <c r="H13" s="51" t="s">
        <v>327</v>
      </c>
      <c r="I13" s="584" t="s">
        <v>265</v>
      </c>
      <c r="K13" s="5">
        <v>9</v>
      </c>
      <c r="M13" s="648" t="s">
        <v>264</v>
      </c>
      <c r="N13" s="649"/>
      <c r="O13" s="650">
        <v>2.5999999999999999E-2</v>
      </c>
    </row>
    <row r="14" spans="1:15" ht="16.899999999999999" customHeight="1">
      <c r="A14" s="47" t="s">
        <v>386</v>
      </c>
      <c r="B14" s="48"/>
      <c r="C14" s="49">
        <v>6.7000000000000004E-2</v>
      </c>
      <c r="D14" s="49">
        <v>4.9000000000000002E-2</v>
      </c>
      <c r="E14" s="49">
        <v>2.7E-2</v>
      </c>
      <c r="F14" s="49">
        <v>0.04</v>
      </c>
      <c r="G14" s="49">
        <v>3.5999999999999997E-2</v>
      </c>
      <c r="H14" s="51" t="s">
        <v>327</v>
      </c>
      <c r="I14" s="584" t="s">
        <v>265</v>
      </c>
      <c r="K14" s="5">
        <v>10</v>
      </c>
      <c r="M14" s="648" t="s">
        <v>463</v>
      </c>
      <c r="N14" s="649"/>
      <c r="O14" s="650">
        <v>1.7000000000000001E-2</v>
      </c>
    </row>
    <row r="15" spans="1:15" ht="16.899999999999999" customHeight="1">
      <c r="A15" s="47" t="s">
        <v>269</v>
      </c>
      <c r="B15" s="48"/>
      <c r="C15" s="49">
        <v>6.7000000000000004E-2</v>
      </c>
      <c r="D15" s="49">
        <v>4.9000000000000002E-2</v>
      </c>
      <c r="E15" s="49">
        <v>2.7E-2</v>
      </c>
      <c r="F15" s="49">
        <v>0.04</v>
      </c>
      <c r="G15" s="49">
        <v>3.5999999999999997E-2</v>
      </c>
      <c r="H15" s="51" t="s">
        <v>327</v>
      </c>
      <c r="I15" s="584" t="s">
        <v>265</v>
      </c>
      <c r="K15" s="5">
        <v>11</v>
      </c>
      <c r="M15" s="648" t="s">
        <v>269</v>
      </c>
      <c r="N15" s="649"/>
      <c r="O15" s="650">
        <v>1.7000000000000001E-2</v>
      </c>
    </row>
    <row r="16" spans="1:15" ht="16.899999999999999" customHeight="1">
      <c r="A16" s="47" t="s">
        <v>270</v>
      </c>
      <c r="B16" s="48"/>
      <c r="C16" s="49">
        <v>6.4000000000000001E-2</v>
      </c>
      <c r="D16" s="49">
        <v>4.7E-2</v>
      </c>
      <c r="E16" s="49">
        <v>2.5999999999999999E-2</v>
      </c>
      <c r="F16" s="49">
        <v>1.7000000000000001E-2</v>
      </c>
      <c r="G16" s="49">
        <v>1.4999999999999999E-2</v>
      </c>
      <c r="H16" s="51" t="s">
        <v>327</v>
      </c>
      <c r="I16" s="584" t="s">
        <v>265</v>
      </c>
      <c r="K16" s="5">
        <v>12</v>
      </c>
      <c r="M16" s="648" t="s">
        <v>270</v>
      </c>
      <c r="N16" s="649"/>
      <c r="O16" s="650">
        <v>1.2999999999999999E-2</v>
      </c>
    </row>
    <row r="17" spans="1:15" ht="16.899999999999999" customHeight="1">
      <c r="A17" s="47" t="s">
        <v>271</v>
      </c>
      <c r="B17" s="48"/>
      <c r="C17" s="49">
        <v>5.7000000000000002E-2</v>
      </c>
      <c r="D17" s="49">
        <v>4.1000000000000002E-2</v>
      </c>
      <c r="E17" s="49">
        <v>2.3E-2</v>
      </c>
      <c r="F17" s="49">
        <v>1.7000000000000001E-2</v>
      </c>
      <c r="G17" s="49">
        <v>1.4999999999999999E-2</v>
      </c>
      <c r="H17" s="51" t="s">
        <v>327</v>
      </c>
      <c r="I17" s="584" t="s">
        <v>265</v>
      </c>
      <c r="M17" s="648" t="s">
        <v>271</v>
      </c>
      <c r="N17" s="649"/>
      <c r="O17" s="650">
        <v>1.2999999999999999E-2</v>
      </c>
    </row>
    <row r="18" spans="1:15" ht="16.899999999999999" customHeight="1">
      <c r="A18" s="47" t="s">
        <v>272</v>
      </c>
      <c r="B18" s="48"/>
      <c r="C18" s="49">
        <v>5.3999999999999999E-2</v>
      </c>
      <c r="D18" s="49">
        <v>0.04</v>
      </c>
      <c r="E18" s="49">
        <v>2.1999999999999999E-2</v>
      </c>
      <c r="F18" s="49">
        <v>1.7000000000000001E-2</v>
      </c>
      <c r="G18" s="49">
        <v>1.4999999999999999E-2</v>
      </c>
      <c r="H18" s="51" t="s">
        <v>327</v>
      </c>
      <c r="I18" s="584" t="s">
        <v>265</v>
      </c>
      <c r="M18" s="648" t="s">
        <v>272</v>
      </c>
      <c r="N18" s="649"/>
      <c r="O18" s="650">
        <v>1.2999999999999999E-2</v>
      </c>
    </row>
    <row r="19" spans="1:15" ht="16.899999999999999" customHeight="1">
      <c r="A19" s="47" t="s">
        <v>387</v>
      </c>
      <c r="B19" s="48"/>
      <c r="C19" s="49">
        <v>8.5999999999999993E-2</v>
      </c>
      <c r="D19" s="49">
        <v>6.3E-2</v>
      </c>
      <c r="E19" s="49">
        <v>3.5000000000000003E-2</v>
      </c>
      <c r="F19" s="49">
        <v>1.9E-2</v>
      </c>
      <c r="G19" s="49">
        <v>1.6E-2</v>
      </c>
      <c r="H19" s="51" t="s">
        <v>327</v>
      </c>
      <c r="I19" s="584" t="s">
        <v>265</v>
      </c>
      <c r="M19" s="648" t="s">
        <v>387</v>
      </c>
      <c r="N19" s="649"/>
      <c r="O19" s="650">
        <v>2.4E-2</v>
      </c>
    </row>
    <row r="20" spans="1:15" ht="16.899999999999999" customHeight="1">
      <c r="A20" s="47" t="s">
        <v>384</v>
      </c>
      <c r="B20" s="48"/>
      <c r="C20" s="49">
        <v>8.5999999999999993E-2</v>
      </c>
      <c r="D20" s="49">
        <v>6.3E-2</v>
      </c>
      <c r="E20" s="49">
        <v>3.5000000000000003E-2</v>
      </c>
      <c r="F20" s="49">
        <v>1.9E-2</v>
      </c>
      <c r="G20" s="49">
        <v>1.6E-2</v>
      </c>
      <c r="H20" s="51" t="s">
        <v>327</v>
      </c>
      <c r="I20" s="584" t="s">
        <v>265</v>
      </c>
      <c r="M20" s="648" t="s">
        <v>384</v>
      </c>
      <c r="N20" s="649"/>
      <c r="O20" s="650">
        <v>2.4E-2</v>
      </c>
    </row>
    <row r="21" spans="1:15" ht="16.899999999999999" customHeight="1">
      <c r="A21" s="47" t="s">
        <v>385</v>
      </c>
      <c r="B21" s="48"/>
      <c r="C21" s="49">
        <v>0.15</v>
      </c>
      <c r="D21" s="49">
        <v>0.11</v>
      </c>
      <c r="E21" s="49">
        <v>6.0999999999999999E-2</v>
      </c>
      <c r="F21" s="49">
        <v>1.9E-2</v>
      </c>
      <c r="G21" s="49">
        <v>1.6E-2</v>
      </c>
      <c r="H21" s="51" t="s">
        <v>327</v>
      </c>
      <c r="I21" s="584" t="s">
        <v>265</v>
      </c>
      <c r="M21" s="648" t="s">
        <v>385</v>
      </c>
      <c r="N21" s="649"/>
      <c r="O21" s="650">
        <v>2.4E-2</v>
      </c>
    </row>
    <row r="22" spans="1:15" ht="16.899999999999999" customHeight="1">
      <c r="A22" s="47" t="s">
        <v>273</v>
      </c>
      <c r="B22" s="48"/>
      <c r="C22" s="49">
        <v>8.1000000000000003E-2</v>
      </c>
      <c r="D22" s="49">
        <v>5.8999999999999997E-2</v>
      </c>
      <c r="E22" s="49">
        <v>3.3000000000000002E-2</v>
      </c>
      <c r="F22" s="49">
        <v>1.2999999999999999E-2</v>
      </c>
      <c r="G22" s="49">
        <v>0.01</v>
      </c>
      <c r="H22" s="51" t="s">
        <v>327</v>
      </c>
      <c r="I22" s="584" t="s">
        <v>265</v>
      </c>
      <c r="M22" s="648" t="s">
        <v>273</v>
      </c>
      <c r="N22" s="649"/>
      <c r="O22" s="650">
        <v>1.9E-2</v>
      </c>
    </row>
    <row r="23" spans="1:15" ht="16.899999999999999" customHeight="1">
      <c r="A23" s="47" t="s">
        <v>274</v>
      </c>
      <c r="B23" s="48"/>
      <c r="C23" s="49">
        <v>0.126</v>
      </c>
      <c r="D23" s="49">
        <v>9.1999999999999998E-2</v>
      </c>
      <c r="E23" s="49">
        <v>5.0999999999999997E-2</v>
      </c>
      <c r="F23" s="49">
        <v>1.2999999999999999E-2</v>
      </c>
      <c r="G23" s="49">
        <v>0.01</v>
      </c>
      <c r="H23" s="51" t="s">
        <v>327</v>
      </c>
      <c r="I23" s="584" t="s">
        <v>265</v>
      </c>
      <c r="M23" s="648" t="s">
        <v>274</v>
      </c>
      <c r="N23" s="649"/>
      <c r="O23" s="650">
        <v>1.9E-2</v>
      </c>
    </row>
    <row r="24" spans="1:15" ht="16.899999999999999" customHeight="1">
      <c r="A24" s="47" t="s">
        <v>275</v>
      </c>
      <c r="B24" s="48"/>
      <c r="C24" s="49">
        <v>8.4000000000000005E-2</v>
      </c>
      <c r="D24" s="49">
        <v>6.0999999999999999E-2</v>
      </c>
      <c r="E24" s="49">
        <v>3.4000000000000002E-2</v>
      </c>
      <c r="F24" s="49">
        <v>1.2999999999999999E-2</v>
      </c>
      <c r="G24" s="49">
        <v>0.01</v>
      </c>
      <c r="H24" s="51" t="s">
        <v>327</v>
      </c>
      <c r="I24" s="584" t="s">
        <v>265</v>
      </c>
      <c r="M24" s="648" t="s">
        <v>275</v>
      </c>
      <c r="N24" s="649"/>
      <c r="O24" s="650">
        <v>1.9E-2</v>
      </c>
    </row>
    <row r="25" spans="1:15" ht="16.899999999999999" customHeight="1">
      <c r="A25" s="47" t="s">
        <v>276</v>
      </c>
      <c r="B25" s="48"/>
      <c r="C25" s="49">
        <v>8.1000000000000003E-2</v>
      </c>
      <c r="D25" s="49">
        <v>5.8999999999999997E-2</v>
      </c>
      <c r="E25" s="49">
        <v>3.3000000000000002E-2</v>
      </c>
      <c r="F25" s="51" t="s">
        <v>327</v>
      </c>
      <c r="G25" s="51" t="s">
        <v>327</v>
      </c>
      <c r="H25" s="49">
        <v>1.0999999999999999E-2</v>
      </c>
      <c r="I25" s="584" t="s">
        <v>333</v>
      </c>
      <c r="M25" s="648" t="s">
        <v>276</v>
      </c>
      <c r="N25" s="649"/>
      <c r="O25" s="650">
        <v>1.9E-2</v>
      </c>
    </row>
    <row r="26" spans="1:15" ht="16.899999999999999" customHeight="1">
      <c r="A26" s="47" t="s">
        <v>277</v>
      </c>
      <c r="B26" s="48"/>
      <c r="C26" s="49">
        <v>8.1000000000000003E-2</v>
      </c>
      <c r="D26" s="49">
        <v>5.8999999999999997E-2</v>
      </c>
      <c r="E26" s="49">
        <v>3.3000000000000002E-2</v>
      </c>
      <c r="F26" s="51" t="s">
        <v>327</v>
      </c>
      <c r="G26" s="51" t="s">
        <v>327</v>
      </c>
      <c r="H26" s="49">
        <v>1.0999999999999999E-2</v>
      </c>
      <c r="I26" s="584" t="s">
        <v>182</v>
      </c>
      <c r="M26" s="648" t="s">
        <v>277</v>
      </c>
      <c r="N26" s="649"/>
      <c r="O26" s="650">
        <v>1.9E-2</v>
      </c>
    </row>
    <row r="27" spans="1:15" ht="16.899999999999999" customHeight="1">
      <c r="A27" s="47" t="s">
        <v>278</v>
      </c>
      <c r="B27" s="48"/>
      <c r="C27" s="49">
        <v>9.9000000000000005E-2</v>
      </c>
      <c r="D27" s="49">
        <v>7.1999999999999995E-2</v>
      </c>
      <c r="E27" s="49">
        <v>0.04</v>
      </c>
      <c r="F27" s="49">
        <v>4.2999999999999997E-2</v>
      </c>
      <c r="G27" s="49">
        <v>3.9E-2</v>
      </c>
      <c r="H27" s="51" t="s">
        <v>359</v>
      </c>
      <c r="I27" s="584" t="s">
        <v>265</v>
      </c>
      <c r="M27" s="651" t="s">
        <v>278</v>
      </c>
      <c r="N27" s="646"/>
      <c r="O27" s="647">
        <v>3.5000000000000003E-2</v>
      </c>
    </row>
    <row r="28" spans="1:15" ht="16.899999999999999" customHeight="1" thickBot="1">
      <c r="A28" s="621" t="s">
        <v>279</v>
      </c>
      <c r="B28" s="622"/>
      <c r="C28" s="623">
        <v>7.9000000000000001E-2</v>
      </c>
      <c r="D28" s="623">
        <v>5.8000000000000003E-2</v>
      </c>
      <c r="E28" s="623">
        <v>3.2000000000000001E-2</v>
      </c>
      <c r="F28" s="623">
        <v>4.2999999999999997E-2</v>
      </c>
      <c r="G28" s="623">
        <v>3.9E-2</v>
      </c>
      <c r="H28" s="624" t="s">
        <v>359</v>
      </c>
      <c r="I28" s="625" t="s">
        <v>265</v>
      </c>
      <c r="M28" s="652" t="s">
        <v>279</v>
      </c>
      <c r="N28" s="653"/>
      <c r="O28" s="654">
        <v>3.5000000000000003E-2</v>
      </c>
    </row>
    <row r="29" spans="1:15" s="611" customFormat="1" ht="17.100000000000001" customHeight="1" thickTop="1">
      <c r="A29" s="615" t="s">
        <v>397</v>
      </c>
      <c r="B29" s="616"/>
      <c r="C29" s="617">
        <v>6.1000000000000006E-2</v>
      </c>
      <c r="D29" s="617">
        <v>4.4000000000000004E-2</v>
      </c>
      <c r="E29" s="617">
        <v>2.5000000000000001E-2</v>
      </c>
      <c r="F29" s="618" t="s">
        <v>327</v>
      </c>
      <c r="G29" s="618" t="s">
        <v>327</v>
      </c>
      <c r="H29" s="619">
        <v>1.7000000000000001E-2</v>
      </c>
      <c r="I29" s="620" t="s">
        <v>396</v>
      </c>
      <c r="M29" s="655" t="s">
        <v>464</v>
      </c>
      <c r="N29" s="656"/>
      <c r="O29" s="650">
        <v>1.0999999999999999E-2</v>
      </c>
    </row>
    <row r="30" spans="1:15" s="611" customFormat="1" ht="17.100000000000001" customHeight="1">
      <c r="A30" s="47" t="s">
        <v>398</v>
      </c>
      <c r="B30" s="614"/>
      <c r="C30" s="612">
        <v>6.8000000000000005E-2</v>
      </c>
      <c r="D30" s="612">
        <v>0.05</v>
      </c>
      <c r="E30" s="612">
        <v>2.8000000000000001E-2</v>
      </c>
      <c r="F30" s="51" t="s">
        <v>327</v>
      </c>
      <c r="G30" s="51" t="s">
        <v>327</v>
      </c>
      <c r="H30" s="613">
        <v>2.5999999999999999E-2</v>
      </c>
      <c r="I30" s="584" t="s">
        <v>396</v>
      </c>
      <c r="M30" s="657" t="s">
        <v>465</v>
      </c>
      <c r="N30" s="658"/>
      <c r="O30" s="650">
        <v>1.7000000000000001E-2</v>
      </c>
    </row>
    <row r="31" spans="1:15" s="611" customFormat="1" ht="17.100000000000001" customHeight="1">
      <c r="A31" s="47" t="s">
        <v>399</v>
      </c>
      <c r="B31" s="614"/>
      <c r="C31" s="612">
        <v>6.8000000000000005E-2</v>
      </c>
      <c r="D31" s="612">
        <v>0.05</v>
      </c>
      <c r="E31" s="612">
        <v>2.8000000000000001E-2</v>
      </c>
      <c r="F31" s="51" t="s">
        <v>327</v>
      </c>
      <c r="G31" s="51" t="s">
        <v>327</v>
      </c>
      <c r="H31" s="613">
        <v>2.5999999999999999E-2</v>
      </c>
      <c r="I31" s="584" t="s">
        <v>396</v>
      </c>
      <c r="M31" s="659" t="s">
        <v>466</v>
      </c>
      <c r="N31" s="660"/>
      <c r="O31" s="650">
        <v>1.7000000000000001E-2</v>
      </c>
    </row>
    <row r="32" spans="1:15" s="611" customFormat="1" ht="17.100000000000001" customHeight="1">
      <c r="A32" s="47" t="s">
        <v>400</v>
      </c>
      <c r="B32" s="614"/>
      <c r="C32" s="612">
        <v>6.7000000000000004E-2</v>
      </c>
      <c r="D32" s="612">
        <v>4.9000000000000002E-2</v>
      </c>
      <c r="E32" s="612">
        <v>2.7E-2</v>
      </c>
      <c r="F32" s="51" t="s">
        <v>327</v>
      </c>
      <c r="G32" s="51" t="s">
        <v>327</v>
      </c>
      <c r="H32" s="613">
        <v>1.7999999999999999E-2</v>
      </c>
      <c r="I32" s="584" t="s">
        <v>396</v>
      </c>
      <c r="M32" s="659" t="s">
        <v>467</v>
      </c>
      <c r="N32" s="660"/>
      <c r="O32" s="650">
        <v>1.2999999999999999E-2</v>
      </c>
    </row>
    <row r="33" spans="1:15" s="611" customFormat="1" ht="17.100000000000001" customHeight="1">
      <c r="A33" s="47" t="s">
        <v>401</v>
      </c>
      <c r="B33" s="614"/>
      <c r="C33" s="612">
        <v>6.5000000000000002E-2</v>
      </c>
      <c r="D33" s="612">
        <v>4.7E-2</v>
      </c>
      <c r="E33" s="612">
        <v>2.6000000000000002E-2</v>
      </c>
      <c r="F33" s="51" t="s">
        <v>327</v>
      </c>
      <c r="G33" s="51" t="s">
        <v>327</v>
      </c>
      <c r="H33" s="613">
        <v>1.7999999999999999E-2</v>
      </c>
      <c r="I33" s="584" t="s">
        <v>396</v>
      </c>
      <c r="M33" s="659" t="s">
        <v>468</v>
      </c>
      <c r="N33" s="660"/>
      <c r="O33" s="650">
        <v>1.2999999999999999E-2</v>
      </c>
    </row>
    <row r="34" spans="1:15" s="611" customFormat="1" ht="17.100000000000001" customHeight="1" thickBot="1">
      <c r="A34" s="47" t="s">
        <v>402</v>
      </c>
      <c r="B34" s="614"/>
      <c r="C34" s="612">
        <v>6.4000000000000001E-2</v>
      </c>
      <c r="D34" s="612">
        <v>4.7E-2</v>
      </c>
      <c r="E34" s="612">
        <v>2.6000000000000002E-2</v>
      </c>
      <c r="F34" s="51" t="s">
        <v>327</v>
      </c>
      <c r="G34" s="51" t="s">
        <v>327</v>
      </c>
      <c r="H34" s="613">
        <v>1.7999999999999999E-2</v>
      </c>
      <c r="I34" s="584" t="s">
        <v>396</v>
      </c>
      <c r="M34" s="661" t="s">
        <v>469</v>
      </c>
      <c r="N34" s="662"/>
      <c r="O34" s="654">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富山県</cp:lastModifiedBy>
  <cp:lastPrinted>2022-03-28T04:16:44Z</cp:lastPrinted>
  <dcterms:created xsi:type="dcterms:W3CDTF">2020-02-21T08:37:11Z</dcterms:created>
  <dcterms:modified xsi:type="dcterms:W3CDTF">2022-03-28T04:17:29Z</dcterms:modified>
</cp:coreProperties>
</file>